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69dcec23d0f2c1f0/Documents/CSO/Congress/FY22 Approps/Shovel Ready Projects/"/>
    </mc:Choice>
  </mc:AlternateContent>
  <xr:revisionPtr revIDLastSave="0" documentId="8_{935AF91E-0DB8-49AC-96DB-91961C432864}" xr6:coauthVersionLast="45" xr6:coauthVersionMax="45" xr10:uidLastSave="{00000000-0000-0000-0000-000000000000}"/>
  <bookViews>
    <workbookView xWindow="1800" yWindow="372" windowWidth="21240" windowHeight="11988" xr2:uid="{BFB780FB-4A3C-40E5-8786-06EF7CD061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80" i="1" l="1"/>
  <c r="E680" i="1"/>
  <c r="D680" i="1"/>
  <c r="E520" i="1" l="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F313" i="1"/>
  <c r="D313" i="1"/>
  <c r="E313" i="1" s="1"/>
  <c r="F312" i="1"/>
  <c r="D312" i="1"/>
  <c r="E312" i="1"/>
  <c r="F311" i="1"/>
  <c r="D311" i="1"/>
  <c r="E311" i="1" s="1"/>
  <c r="F310" i="1"/>
  <c r="D310" i="1"/>
  <c r="E310" i="1" s="1"/>
  <c r="F309" i="1"/>
  <c r="D309" i="1"/>
  <c r="E309" i="1" s="1"/>
  <c r="F308" i="1"/>
  <c r="D308" i="1"/>
  <c r="E308" i="1" s="1"/>
  <c r="F307"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42" i="1"/>
  <c r="E141" i="1"/>
  <c r="E140" i="1"/>
  <c r="E138" i="1"/>
  <c r="E137" i="1"/>
  <c r="E136" i="1"/>
  <c r="E135" i="1"/>
  <c r="D83" i="1"/>
  <c r="E54" i="1"/>
  <c r="E46" i="1"/>
  <c r="E36" i="1"/>
  <c r="E35" i="1"/>
  <c r="E33" i="1"/>
  <c r="E29" i="1"/>
  <c r="E27" i="1"/>
  <c r="E24" i="1"/>
  <c r="E23" i="1"/>
  <c r="E21" i="1"/>
</calcChain>
</file>

<file path=xl/sharedStrings.xml><?xml version="1.0" encoding="utf-8"?>
<sst xmlns="http://schemas.openxmlformats.org/spreadsheetml/2006/main" count="2531" uniqueCount="1207">
  <si>
    <t>Project Name</t>
  </si>
  <si>
    <t>Brief Description</t>
  </si>
  <si>
    <t>Amount needed</t>
  </si>
  <si>
    <t># of Short-term Jobs Created</t>
  </si>
  <si>
    <t># of Long-term Jobs Created</t>
  </si>
  <si>
    <t>Other Notes (Please note if known that the project will restore habitat to protect or recover a species a species under the Endangered Species Act, include marine debris/derelict vessel removal, will benefit coral reefs, fish, or shellfish, will provide climate adapation benefits, will employ natural infrastructure, will benefit disadvantaged, rural, or indigenous/tribal communities or communities of color, will employ fishermen impacted by the pandemic, and/or will be implemented in a NERR)</t>
  </si>
  <si>
    <t>Beaver Brook dam removals</t>
  </si>
  <si>
    <t>This project will remove a pair of Town-owned dams and one privately-owned dam. Anadromous fish are observed every spring at the base of the lower-most dam.  All three are within 1/2 mile of each other. Removing all would reconnect 4.2 stream miles to Long Island Sound, as well as the full historical range in Beaver Brook.</t>
  </si>
  <si>
    <t>This 3-dam removal project will provide access to historic spawning areas for anadromous species, including Alewife, Blueback Herring, and Sea Lamprey; it will also provide habitat for American Eel.   The project design is already partially funded, but still needs funding for permitting and construction</t>
  </si>
  <si>
    <t>Bristol Brass Dam Removal</t>
  </si>
  <si>
    <t>This dam is in the Pequabuck River in Bristol, CT, which is a triburary to the Farmington River.  The project is already at or near 100% final design, and may already be permitted.  A new project sponsor  has finally been ssecured after more than 5 years of inactivity. The project has been considered 'shovel-ready' for quite some time, but needs construction funds.</t>
  </si>
  <si>
    <t>Removal of this dam will provide access to historic spawning areas for anadromous species, including Atlantic salmon, American shad, alewife, blueback herring, and sea lamprey; habitat will also be provided to American eel and resident trout populations.  The dam is located in a lower-income and densely populated part of Bristol.</t>
  </si>
  <si>
    <t>Leesville Dam Removal</t>
  </si>
  <si>
    <t>This is a state-owned dam with an existing, but aging, fishway. Removing the dam will make the upstream habitat available to more species; not all of them can navigate fishways.</t>
  </si>
  <si>
    <t xml:space="preserve">Removal of this dam will provide access to historic spawning areas for anadromous species, including Ameican shad, Atlantic Salmon, sea-run brown trout, alewife, blueback herring, and sea lamprey; habitat will also be provided to American eel and resident fish populations. </t>
  </si>
  <si>
    <t>Lower Collinsville Dam Removal</t>
  </si>
  <si>
    <t>This State-owned dam is now the first complete barrier to the anadromous fish runs on the Farmington River.  Removal will open up 1 mile up to the Upper Collinsville Dam, where a Denil fishway was recently installed. Access to 85+ additional miles beyond the Upper dam hinges upon this dam removal project. This site is ~30 miles upstream of Rainbow Dam (see below)</t>
  </si>
  <si>
    <t>Removal of this dam will provide access to historic spawning areas for anadromous species, including Atlantic salmon, American shad, alewife, blueback herring, and sea lamprey; habitat will also be provided to American eel and resident trout populations.  The project is already partially funded and currently in the engineering phase, but needs additional funding for permitting and construction</t>
  </si>
  <si>
    <t>Merwin Meadows Dam removal</t>
  </si>
  <si>
    <t>This Town-owned dam is now the first barrier to anadromous fish in the Norwalk River since removal of Flock Process Dam in 2018.  The next dam upstream is breached and passes fish effectively. Removal of Merwin Meadows Dam will achieve DEEP's restoration goals for this river, reconnecting 15 stream miles to Long Island Sound.</t>
  </si>
  <si>
    <t>Removal of this dam will provide access to historic spawning areas for anadromous species, including alewife, blueback herring, American shad, sea lamprey, sea-run brown trout, and possibly brook trout; it will also provide habitat for American Eel.   Funding from additional sources have been received, however additional funds from this program are still needed in order to complete the permitting and begin construction. The plan includes removal of this large dam (17 feet tall x ~75 feet long) as well as removal and disposal of an impoundment loaded with contaminated sediments.</t>
  </si>
  <si>
    <t>Rainbow Dam Fish Lift</t>
  </si>
  <si>
    <t>Replace an aging concrete fish ladder with a new, state of the art fish elevator. The existing fish ladder is by far the largest in the state and it passes fish, but not well. Velocity is too high and many fish that do manage to navigate all the way up come out injured. The fish lift is fully designed and needs construction funds. This project will connect 26 stream miles to Long Island Sound immediately upon completion, and potentially another 85+ when upstream barriers are removed.</t>
  </si>
  <si>
    <t>This proposed fish lift will reconnect historic spawning areas for anadromous species, including Atlantic salmon, American shad, alewife, blueback herring, and sea lamprey; habitat will also be provided to American eel and resident trout populations.  It was recently discovered that Atlantic salmon are once again successfully spawning in the Farmington River, where this dam is located.  Funding from 2 additional sources has been requested - $500,000 has been received from one of them, and the other program never materialized.  This project is 100% shovel ready and fully permitted.  Just needs construction funds.</t>
  </si>
  <si>
    <t>Shewville Pond Dam Fishway</t>
  </si>
  <si>
    <t>This privately-owned dam is now the first barrier to anadromous fish in Poquetanuck Brook since the removal of several downsream barriers dating back several years. The fishway will reconnect 3 stream miles to Long Island Sound, providing alewives with access to good pond habitat, and get them to Amos Lake, a historic alewife spawning lake.</t>
  </si>
  <si>
    <t>This proposed fishway will reconnect historic spawning areas for anadromous species, including alewife and blueback herring.  This project is already partially funded and currently in design, but needs additional funds for permitting and construction.</t>
  </si>
  <si>
    <t>Whitford Pond Dam Fishway</t>
  </si>
  <si>
    <t>This privately-owned dam is now the first barrier to anadromous fish in Whitford Brook since the removal of Hyde Pond Dam in 2015. The fishway will reconnect 5 stream miles to Long Island Sound, providing alewives with access to good pond habitat, and get them to the base of Long Pond, a historic alewife spawning lake.</t>
  </si>
  <si>
    <t>This proposed fishway will reconnect historic spawning areas for anadromous species, including alewife, blueback herring, sea-run brown trout, and Eastern brook trout; habitat will also be provided to American eel.  This project is already partially funded, but needs more to go to construction</t>
  </si>
  <si>
    <t>Winchell Smith Dam Fishway</t>
  </si>
  <si>
    <t>This dam, also in the Farmington River, is a migratory barrier to fish at most flows.  Fish can typically get by only at the highest flows.</t>
  </si>
  <si>
    <t>The proposed nature-like rocky-ramp fishway will reconnect historic spawning areas for anadromous species, including Atlantic salmon, American shad, alewife, blueback herring, and sea lamprey; habitat will also be provided to American eel and resident trout populations.  Project is fully designed but needs funding for permits and construction.</t>
  </si>
  <si>
    <t>Barn Island tidal flow restoration</t>
  </si>
  <si>
    <t>This project will remove a series of old/deteriorating and under-sized pipes from 5 areas of the system, and replace them with new ones. In some cases, the new pipes will be larger and set at a lower invert elevation</t>
  </si>
  <si>
    <t>Project is 100% shovel-ready and fully permitted.  Just needs construction funds. Some funds are already in hand, but more is needed. Other funds are pending and decisions will be made by fall 2021.  The design is an adaptation to climate change, and will promote the restoration of high marsh, which is critical nesting habitat for the highly endangered saltmarsh sparrow (Ammospiza caudacuta)</t>
  </si>
  <si>
    <t>Bride Brook tidal flow restoration</t>
  </si>
  <si>
    <t xml:space="preserve">This project will remove existing sandy deposits from lower 1/4 mile of Bride Brook to restore full low tide drainage of upstream marshes (areal extent is 82.4 acres). Excavated material will be placed into degraded marsh areas to restore marsh elevation so marsh plants can re-colonize the area (beneficial reuse / thin layer deposition). The marsh is currently in poor condition.  A very high percentage of the marsh surface is subsided and saturated even at low tide, and does not support marsh grasses. </t>
  </si>
  <si>
    <t>This project is already partially funded, but needs more funds to complete the final design, permitting, and construction.  Through the beneficial use of clean dredged material, the design will promote the restoration of high marsh, which is critical nesting habitat for the highly endangered saltmarsh sparrow (Ammospiza caudacuta)</t>
  </si>
  <si>
    <t>Chittenden Marsh Restoration</t>
  </si>
  <si>
    <t>Project will restore approximately 4 acres of tidal marsh that have have gradually eroded away over the past 60+/- years.  The conceptual plan uses a combination of stone breakwaters, rock sill living shorelines, backfilling with clean dredged material up to a healthy TW elevation, and planting with native marsh grasses. This site used to be a healthy emergent tidal marsh habitat but is currently open water.</t>
  </si>
  <si>
    <t>The proposed living shorelines are an adaptation to climate change and will utilize natural materials in the design.  The living shorelines will protect existing low marsh and high marsh, and complements the Sluice Creek marsh restoration project (below).   Funds for design have been requested and are still pending. If design funds are awarded, we expect this project to be shovel-ready by summer 2021, and will have a more accurate construction cost estimate.</t>
  </si>
  <si>
    <t>Hammock River marsh restoration</t>
  </si>
  <si>
    <t xml:space="preserve">Project will replace 1 or more of the 4 existing wooden flapgates with Self-regulating tidegates.  Construction will also involve repairing / replacing components of the wooden tidegate frame. </t>
  </si>
  <si>
    <t>Installation of SRTGs will allow CTDEEP to manage the tidal wetlands upstream to promote high marsh, which is critical nesting habitat for the highly endangered saltmarsh sparrow (Ammospiza caudacuta).</t>
  </si>
  <si>
    <t xml:space="preserve">Johnson Creek Living Shoreline </t>
  </si>
  <si>
    <t>This is for a rock sill living shoreline project that is fully designed and in need of construction funds</t>
  </si>
  <si>
    <t>Project will provide climate resilience for an eroding tidal wetland that is finging along the immediate shoreline by both protectig from additional impacts, and promoting acretion of sediment to build the marsh back up.  The site is located in an urban, low-income setting, and the project will provide rare coastal public access to the local residents of all ages.</t>
  </si>
  <si>
    <t>Leetes Island tidal marsh restoration</t>
  </si>
  <si>
    <t>Project will include: (1) remove and replace an existing culvert and flap gate with a larger culvert set at a lower invert, and a combo sluice / flap gate; and  (2) thin layer placement of suitable dredged material to restore marsh elevation and vegetation.  Sequence of steps 1 &amp; 2 is not critical. Funds are currently being requested for step 1; TLP (step 2) will be evaluated more closely after step 1 is completed. This 35-acre marsh is in poor condition, with the majority subsided too much and unable to support marsh vegetation.</t>
  </si>
  <si>
    <t>Some funds have already been secured and others pending, however, funding from this program is also needed for construction of the pipe replacement / flow restoration component of the project.  Property owner permission and design will be initiated soon for the thin layer placement component (TLP). The TLP phase will prioritize high marsh, which is critical nesting habitat for the highly endangered saltmarsh sparrow (Ammospiza caudacuta).</t>
  </si>
  <si>
    <t>Mill River tidal flow restoration</t>
  </si>
  <si>
    <t>Project will replace 1 or more existing flapgates with self regulating tide gates, restoring tidal flow to the 26-acre marsh upstream. Exact number to replace is still TBD. Another less costly (but more likely) option is to simply remove or suspend the existing gates in the open position.</t>
  </si>
  <si>
    <t>Funding is needed for all aspects of this project - design, permitting, and construction. However, the design is expected to be simple, as the concept is to merely select a few of the existing flap gates and remove them to restore tidal flow.  There is active wetland research upstream of the tide gates, and coordintion with the Yale researchers will be important.</t>
  </si>
  <si>
    <t>Sluice Creek tidal marsh restoration</t>
  </si>
  <si>
    <t>Project will realign the lower 1/4 mile of Slice Creek so that it bypasses a set of tide gates and a marina, both owned and operated by the Town of Guilford. Hydrology is currently being studied to determine width and depth of new channel and risk of unintended impacts.  Excavated material can be beneficially used on site. The realigned channel will restore tidal flow to the 125-acre marsh upstream</t>
  </si>
  <si>
    <t>This project is currently in design.  Some funds have already been secured and others pending, however, additional funding from this program is also needed for permitting and construction.</t>
  </si>
  <si>
    <t>State/Territory</t>
  </si>
  <si>
    <t>CT</t>
  </si>
  <si>
    <t>Addison Marsh Restoration</t>
  </si>
  <si>
    <t>Maine DOT is leading a landmark project in Addison to restore tidal exchange to over 400 acres by replacing the present causeway with climate-ready infrastructure. The existing road severely restricts natural tidal flow, preventing fish passage and inhibiting the elevation building processes crucial for salt marshes to persist. The project would restore natural flow and increase marsh resilience to climate impacts.</t>
  </si>
  <si>
    <t xml:space="preserve">The project would re-establish and maintain resilience to sea level rise for over 400 acres of tidal marsh. It is the largest restoration project of this type in Maine history and will also ensure local roads are climate-ready. </t>
  </si>
  <si>
    <t>Alewife Restoration Initiative: China Lake Outlet dam</t>
  </si>
  <si>
    <t>The China Lake Outlet dam is owned by the Town of Vassalboro. It does not allow for safe, timely or effective fish passage. A run of 950,000 returning adult alewives is anticipated. Project is ready to go but funding has not been finalized. </t>
  </si>
  <si>
    <t>The project will re-establishing a large alewife run that provides forage and other habitat benefits for Altlantic salmon.</t>
  </si>
  <si>
    <t>Atlantic Way Trail Tidal Restoration </t>
  </si>
  <si>
    <t>Improvement of tidal flow under Saco Bay Trails old trolley line/Atlantic Way Trail </t>
  </si>
  <si>
    <t>The project will re-establish conditions that support marsh resilience to sea level rise and it will re-establish fish access.</t>
  </si>
  <si>
    <t>Back River Creek Marsh Restoration and Resilience Project</t>
  </si>
  <si>
    <t>The restrictive tidal road crossing in Woolwich, built in 1934, is severely undersized and was classified as poor condition during a 2017 bridge inspection.  The water main for the Bath Water District sits over the culvert, under the road, and it provides drinking water to &gt;15,000 people. The structure is in danger of washing out in a storm.  It is undersized enough that flow velocities are too fast to allow for fish passage for nearly all the tidal cycle.  It decreases the upstream tidal range by 4.5 ft. and causes flooding of the marsh upstream, resulting in a monoculture of cattails over much of the area and a few patches of Phragmites australis. Another problematic structure at the site is a 5 ft. earthen flood control berm built in 1999 on the upstream marsh surface.  Its purpose was to prevent water from flowing from the marsh under Route 1, but it had the opposite effect, causing water to pool under a Route 1 bridge.  It was breached by a small culvert one year after it was constructed to allow water to drain from under the state road. Over the next 18 months, engineering designs and permitting will be completed for either closing the road and opening the tidal channel to a width of at least 75 ft. or installation of a bridge that is adequately sized to allow for unrestricted tidal flow. Designs and permitting will also be completed for using a  directional boring to place up to 200ft. of 20" water main pipe underground at the tidal crossing.  In addition, designs and permitting will be completed for removing the ineffective 1999 flood control berm.</t>
  </si>
  <si>
    <t>The project will return unrestricted tidal flow to about 100 acres of fresh/brackish tidal marsh upstream. The restored flow will allow for fish passage by a wide range of species.  Alewives, sturgeon, and striped bass have been observed in the cove downstream.</t>
  </si>
  <si>
    <t>Baskahegan Dam Fishway and Public Park Improvement Project</t>
  </si>
  <si>
    <t>The Crooked Brook Dam is located in the center of the Town of Danforth, Washington County, Maine. The dam blocks access into the Crooked Brook Flowage and Baskahegan Lake (8,960 total surface acres) and Baskahegan Stream and its tributaries (137 stream miles) that were historically used by numerous sea-run and freshwater fish. The dam is situated on Baskahegan Stream, which flows into the Mattawamkeag River, a major tributary of Penobscot River. This Project involved building a fishway to restore access to the waters above the dam for endangered Atlantic salmon, alewives, blueback herring, American eel, sea lamprey, brook trout, and landlocked salmon. Over time, we anticipate the restoration of a run of approximately two million adult alewives as a result of the project. This run would support a large, sustainable commercial fishery and would also be a significant tourism draw for the local community. Once constructed, the Project will restore access to one of the largest areas of currently inaccessible historic alewife habitat on the Eastern seaboard. Tremendous ecological and economic benefits will accumulate over time as the alewife population grows in size, benefitting the local community, as well as the entire Penobscot River watershed from the headwaters of Baskahegan Lake all the way down the Penobscot River and out into Penobscot Bay and the Gulf of Maine. The Project has also become a centerpiece of the Town of Danforth's community development and downtown revitalization efforts. A public park will be constructed alongside the fishway, with river access and walking paths connecting the park to the downtown core. Projects partners include Atlantic Salmon Federation, NOAA Fisheries, U.S. Fish and Wildlife Service, Maine DMR, USDA NRCS, The Nature Conservancy in Maine, Town of Danforth, and the Baskahegan Dam Company. The overall project cost is $1.8 million.</t>
  </si>
  <si>
    <t>The Project will restore fish passage to 137 miles of stream for endangered Atlantic salmon and nearly 9,000 acres of lake habitat for alewives, which are a keystone ecological species in the Gulf of Maine and a highly sough-after source of bait for commercial lobstermen. Over time, the potential river herring run is likely to reach 2.1 million adults, which will produce substantial economic benefits, improve food security, and provide forage for a diverse array of fish, bird, and wildlife species. The Town will be able to develop a sustainable local commercial alewife harvest. A run of alewives of this magnitude, added to growing runs in other portions of the Penobscot watershed, will produce billions of juvenile alewives, which will help to rebuild populations of struggling Gulf of Maine groundfish species, such as cod and haddock, and will benefit marine mammals, seabirds, and recreationally important species like striped bass, tuna, and bluefish. The Project will provide climate adaptation benefits by improving flow capacity at the dam, thus decreasing risk of dam failure. The new fishway and park will directly benefit the Town of Danforth and northern Washington County, both of which are extremely rural and highly economically disadvantaged, by enhancing tourism and recreation opportunities, supporting jobs, and by serving as an anchor for economic revitalization and economic redevelopment in downtown Danforth. The Project will also provide numerous benefits to the Penobscot Indian Nation (PIN), which has called the Penobscot River home for more than 10,000 years, by helping to rebuild robust populations of sea-run fish, which were not only important sources of sustenance but also played significant roles in tribal ceremonies and traditions.</t>
  </si>
  <si>
    <t>Branch Pond</t>
  </si>
  <si>
    <t>The Branch Pond Dam is located in the Town of China, Kennebec County, Maine. The dam completely blocks access to 325 acres of pond habitat and 9 miles of stream habitat that were historically used by numerous native diadromous fish species, including alewives, American eel, and federally endangered Atlantic salmon. The dam is on the upper West Branch of the Sheepscot River and is the only remaining barrier between the headwaters and the Gulf of Maine. The Project involves constructing a fishway at the site in order to provide both upstream and downstream fish passage. The Sheepscot River has the southernmost genetically unique run of wild Atlantic salmon and also supports important commercial fisheries for alewife and juvenile American eel. Branch Pond has the potential to add more than 100,000 alewives to the Sheepscot's annual alewife run. The Project will also improve public access to Branch Pond by establishing a public boat launch. Finally, the Project will improve the structural integrity of the dam and improve public safety. Projects partners include Atlantic Salmon Federation, Midcoast Conservancy, NOAA Fisheries, U.S. Fish and Wildlife Service, Maine DMR, USDA NRCS, The Nature Conservancy in Maine, Town of China, and Branch Pond Association. The overall project cost is $975,000.</t>
  </si>
  <si>
    <t>The Project will restore fish passage to 9 stream miles and 64 units of designated critical habitat for endangered Atlantic salmon and 325 lake acres of spawning habitat for alewives, a keystone ecological species for the Gulf of Maine. Alewives are an important prey buffer for Atlantic salmon smolts, a critical component of food webs in the freshwater, estuarine, and marine environments, and a prized source of bait for Maine's lobster fishing industry. Adding an additional 100,000 adult alewives will bolster the Sheepscot's already valuable commercial alewife fishery and will benefit myriad bird, fish, and wildlife specie in the watershed, bay, and ocean. The Project will also provide further climate adaptation benefits by improving flow capacity and stabilizing the dam structure,  thus decreasing risk of dam failure. The project will benefit the local community and surrounding region by establishing a public boat launch at the pond, which will enhance public access for recreation and for public safety purposes.</t>
  </si>
  <si>
    <t>Brown Street Impoundment</t>
  </si>
  <si>
    <t>Removal of old impoundment dyke and water control structure at Brown Street in Kennebunk to restore about 3 acres of tidal marsh and enhance marsh migration.</t>
  </si>
  <si>
    <t>Climate adaptation benefits, re-establish fish access, possible salt marsh habitat restoration.  </t>
  </si>
  <si>
    <t>Church Street Crossing Replacement</t>
  </si>
  <si>
    <t>The restrictive tidal road crossing in Damariscotta is failing and presently in the design phase for a replacement. It currently floods during severe storms, and is likely responsible for collapse of a rainbow smelt population. </t>
  </si>
  <si>
    <t>The project at a failing road crossing that periodically floods will provide tidal climate adaptation benefits to a stream that once supported a population of  rainbow smelt.</t>
  </si>
  <si>
    <t>Connectivity / Culvert Projects in the Narraguagus River Watershed</t>
  </si>
  <si>
    <t>SHARE will be working with Jasper Wyman and Sons and American Forestry management to continue connectivity projects in the Narraguagus River watershed.  We have identified an additional 8 road stream crossing restoration projects that can be shovel ready if funding is approved. Individual project implementation will cost $40,000 to $50,000.  The packagae of 8 crossings would total $340,000.</t>
  </si>
  <si>
    <t>Atlantic salmon critical habitat</t>
  </si>
  <si>
    <t>Drakes Island Road Bridge Replacement</t>
  </si>
  <si>
    <t>The existing timber bridge in Wells requires replacement and is currently undergoing preliminary engineering and design by the town. The crossing restricts tidal flow to upstream wetlands in the USFWS Rachel Carson National Wildlife Refuge.</t>
  </si>
  <si>
    <t>The project will provide enhanced resilience to sea level rise for the roadway as well as for adjacent upstream tidal marsh.  The road is the only access route for over 100 residences and public beach on Drakes Island.</t>
  </si>
  <si>
    <t>Flying Point Road Crossing Replacement</t>
  </si>
  <si>
    <t>A restrictive 6ft. culvert in Georgetown is located under Flying Point Road where the road crosses the surface of a tidal marsh.  The culvert is perched and undersized, causing erosion upstream and downstream from the crossing and delaying and limiting the outflow of water from the upstream marsh. The town has contracted with an engineer to design a new crossing structure that will not be perched and will improve tidal flow.  </t>
  </si>
  <si>
    <t xml:space="preserve">The project will support habitat restoration of Nelson's sparrows in the marsh upstream from the crossing.  </t>
  </si>
  <si>
    <t>Kettle Cove Rd Drainage Improvements - Phase 2</t>
  </si>
  <si>
    <t>This tidal road in Cape Elizabeth lacks drainage infrastructure, thus causing localized on-street and edge of property flooding. The project will include new drainage infrastructure to address the flooding. Also included, are improvements to the existing drainage outfall, which discharges to the ocean just above the highest tide delineation. </t>
  </si>
  <si>
    <t>The project will provide better resilience to adverse weather, preserve existing roadway infrastructure, reduce or eliminate the potential for property flooding/impacts, and reduce localized roadway flooding during heavy weather events.</t>
  </si>
  <si>
    <t>Alewife, American eel, Blueback herring, sea run brook trout, climate resilience &amp; adaptation benefits</t>
  </si>
  <si>
    <t xml:space="preserve">The project will provide climate adaptation benefits to anadromous species </t>
  </si>
  <si>
    <t>Lower Sabattus River Restoration</t>
  </si>
  <si>
    <t>This restoration project includes the complete removal of one barrier (Upper Dam) and the partial removal and installation of a technical fishway at one dam (Farwell Dam) within the Sabattus River, Maine. On completion, this project will 1) reduce flooding risk attributed to catastrophic failure of derelict dams; 2) reduce the barriers to fish passage in the Sabattus River and increase access to high quality habitat for alewife, blueback herring, American shad, Atlantic salmon, and American eel; 3) increase overall aquatic connectivity in the Androscoggin River drainage; 4) restore several river miles of impoundments to free-flowing river; and 5) improve water quality.</t>
  </si>
  <si>
    <t>The communities on the banks of the Sabattus River, especially those adjacent to project areas, have a high community exposure index (7.2 for the Upper Dam and Farwell Dam).  It will result in the complete removal of one dam and the partial removal and installation of a fishway at a second dam as well as the cleanup and closure of a former mill landfill. In addition to eliminating the threat of catastrophic failure of the derelict dams, previously blocked fish habit will be made accessible.  Removing these barriers will reopen 22 river miles, 78 acres of lake habitat, and 345 square meters of salmon habitat. This effort will also pave the way for more resilience and restoration opportunities upstream.</t>
  </si>
  <si>
    <t>Lower St. Croix River Alewife  Restoration</t>
  </si>
  <si>
    <t>The International Joint Commission (IJC) has developed fishway designs and cost estimates for projects at the remaining dams on the mainstem of the lower St. Croix River. Woodland Dam, Grand Falls Spillway, and Grand Falls Powerhouse projects  will re-establish passage of  30-50 million river herring per year. This project is of high international importance, a priority for tribal communities, and would result in the largest run of river herring in the world. The fishway designs and cost estimates can be provided by the IJC or Limno-Tech upon request.  </t>
  </si>
  <si>
    <t>The St. Croix River watershed covers an area of 1,649 square miles (4,271 km2) along the Canada-United States border.  The watershed lies at the heart of the homelands of the Passamaquoddy people (including Passamaquoddy Native Americans in Maine and the Peskotomuhkati First Nation people of New Brunswick), and for thousands of years its waters and plentiful fish provided them with physical and spiritual sustenance. These projects block the most productive area for river herring in the world, with production estimates from 27 to 58 million river herring annually upstream, more than doubling the numbers of river herring in the entire state of Maine.  Upstream habitat can also support eels, sea-lamprey, American shad (over 150,000) , and Atlantic salmon.  This could be a huge economic boom for Washington County, one of the poorest counties in New England, with huge opportunities to employee fishermen and support the nearshore fisheries (outputting billions of fish to the ocean) and lobster industry.  </t>
  </si>
  <si>
    <t>Meddybemps Powerhouse removal</t>
  </si>
  <si>
    <t>The Maine Department of Marine Resources in partnership with the Downeast Salmon Federation is proposing to remove a remnant structure formerly used as a hydro-electric facility located in the Town of Meddybemps on the Dennys River. The structure itself was breached in the 1970’s but never fully removed. Along with being an eyesore and a hazard it restricts fish passage for river herring. Counts at both outlets of Meddybemps lake show that 98% of the annual river herring run uses a bypass channel roughly 2 meters in width rather than the mainstem of the Dennys River to access the lake</t>
  </si>
  <si>
    <t>This project will increase fish passage into Meddybemps Lake for river herring species and Atlantic salmon. Currently due to impediments to fish passage the river herring run must access Meddybemps Lake via a side channel which is undersized the estimated population of the lake. Restoration of the main river channel by removal of the remnant powerhouse structure and river channel improvements will increase the escapement into the lake, increasing the actual production potential of the Dennys River for river herring.</t>
  </si>
  <si>
    <t>Mill Remnant Dam Removal</t>
  </si>
  <si>
    <t>The project includes removal of a remnant mill dam and repair of the adjacent Veteran's Park. The completion of this project will  restore aquatic connectivity to Sabattus Lake outlet, which is one step closer to restoring access to Atlantic salmon critical habitat in the tributaries to the lake and habitat for alewife (Alosa pseudoharengus) in the lake itself. The mill remnant dam removal also directly abuts a Veteran's Memorial Park in the Town of Sabattus. The riparian area in the park will be improved as part of the restoration project.</t>
  </si>
  <si>
    <t>This project will move one step closer to restoring access to 46 miles of Atlantic Salmon Critical Habitat (371 100 meter square habitat units) and access for alewife to Sabattus Pond (2000 acres). After a period of monitoring, this alewife population will likely support a harvest that would benefit one or more of the local municipalities directly with revenue from the harvest."</t>
  </si>
  <si>
    <t>Montgomery dam</t>
  </si>
  <si>
    <t>The Town of Camden owned dam at head of tide in Camden Harbor is the first in a series of dams blocking fish passage to Megunticook River and Lake. A feasibility study was completed in 2019 and design and engineering is currently underway. The dam elevates flood risk to portions of Camden's downtown business district and presents significant maintenance and operational challenges for the Town, especially during major rain events.</t>
  </si>
  <si>
    <t>Old Ferry Road Crossing Replacement</t>
  </si>
  <si>
    <t>The restrictive tidal road crossing in Wiscasset is failing and presently in the design phase for a replacement. The road provides access to critical infrastructure (Maine Yankee Nuclear Plant) and commercially harvested clam flats of economic importance. The crossing is a severe restriction to tidal exchange in the upstream 3 acre saltmarsh, and likely caused the loss of a rainbow smelt population. </t>
  </si>
  <si>
    <t>The project will provide tidal climate adaptation benefits by re-establishing resilience processes to a 3.5 acre salt marsh. The  road provides the only access to critical infrastructure (Maine Yankee Nuclear Facility) and important local economic drivers and so will be designed to be "climate ready" using principles of the CoastWise approach. The project also re-establishes passage for an extirpated rainbow smelt population. Excellent marsh migration opportunity.</t>
  </si>
  <si>
    <t>Penobscot Connectivity / Culvert Projects</t>
  </si>
  <si>
    <t>Bundled set of culvert projects (from existing priority list); design and engineering - focus on Penobscot watershed. Based on 20 culverts (This can scale up or down depending... this could be as big as 800  fish &amp; flood risk projects for 100-200 million-- though this would take more than 2 years to get done at this scale, or as small at 5 projects  that already have partial funding and each need 50-100k more to get constructed in 2020)</t>
  </si>
  <si>
    <t>Critical habitat for Atlantic salmon.</t>
  </si>
  <si>
    <t>Replacement of Pleasant River Lake outlet Bridge</t>
  </si>
  <si>
    <t>We propose to replace a failing wooden bridge that crosses the Pleasant River with a new concrete structure. Failure of the current structure will block passage of endangered Atlantic Salmon and threatened river herring. By replacing the bridge, we will also reduce or eliminate current sedimentation issues in Atlantic Salmon rearing habitat directly below the bridge.</t>
  </si>
  <si>
    <t>This project will have a two-fold benefit. First, it will ensure Atlantic salmon habitat connectivity n the Pleasant River will be maintained. Second, it will maintain accessibility for river herring to access Pleasant River Lake for spawning.</t>
  </si>
  <si>
    <t>Restoring Atlantic Salmon Habitat in the Dennys River Watershed</t>
  </si>
  <si>
    <t>The Maine Forest Service (MFS) proposes to replace 2 undersized stream crossings located over Preston Brook and Gilman Brook, both direct tributaries to the Dennys River in Cathance TWP, ME, with bridges that will span the entire stream channel, allowing for aquatic connectivity and improved water quality. The existing round culverts are currently barriers to Atlantic salmon and other aquatic organisms and impede stream flow, creating stagnant, oxygen deficient conditions upstream.  Technical assistance including site surveys, engineering specifications and construction oversight will be provided by Project SHARE and Wagner Forest Management.  Training and educational events will be provided by Wagner Forest Management and MFS. Post construction monitoring will be completed by MFS.</t>
  </si>
  <si>
    <t>Upon completion of the project, an additional 2.4 miles of Atlantic salmon Critical Habitat will be restored. In addition, alewife habitat in the Dennys River located just downstream will benefit from cooler, better oxygenated water. Finally, rural communities will benefit from improved access for timber harvesting operations and recreational vehicles with resilient infrastructure that is designed to withstand the effects of climate change such as extreme weather events.</t>
  </si>
  <si>
    <t>Restoring Connectivity and Improving Roads in the Kennebec Watershed</t>
  </si>
  <si>
    <t xml:space="preserve">Based on existing priority tools, a bundled set of culvert and barrier projects in the Kennebec watershed. Restoring fish passage and reducing flood risk at 5-15 identified sites, depending on allocation. 1 site needs $20k more to get construction in 2020, about 5 sites will be assessed and designed in 2020 and will only need $50-100k more to get constructed in 2021 whereas others need support through design and construction in 2022-2023. Projects would restore stream habitat connectivity for key species such as Atlantic salmon, Eastern brook trout, and river herring and will also provide communities with improved infrastructure and reduced risk to flash flooding. </t>
  </si>
  <si>
    <t xml:space="preserve">Critical habitat for Atlantic salmon. Projects will provide significant climate adaptation benefits by removing aging and at-risk road infrastructure along streams, reduce road failure liability, and restore a more natural capacity for withstanding the change in storm patterns. Projects will benefit economically disadvantaged communities in Kennebec watershed by removing a highly at-risk road crossings, eliminating the ongoing need to repair the crossings on a regular basis. This increased infrastructure resilience to extreme weather will decrease risk and vulnerability of the local community to these events. The Project will also provide benefits to Maine's indigenous communities, which historically had subsistence fisheries for sea-run fish in the Kennebec watershed. Reconnecting headwater streams to the Kennebec River, Merrymeeting Bay, and the Gulf of Maine will restore the natural ecological connections, for people and for fisheries, providing economic, environmental, and recreational opportunities. This will also make the ecosystem more fully functioning and much more adaptive and resilient to a changing climate.
</t>
  </si>
  <si>
    <t>Royal River restoration </t>
  </si>
  <si>
    <t>Town of Yarmouth owns two dams with non-functional fishways. Removal could open access to 71 miles of upstream habitat. US Army Corps work is underway to further assess feasibility. </t>
  </si>
  <si>
    <t xml:space="preserve">Removal of these dams will return sediment fluxes to native conditions, supporting downstream marshes with materials that support resilience to sea level rise. </t>
  </si>
  <si>
    <t>Small Point Marsh Restoration</t>
  </si>
  <si>
    <t>The severely undersized crossing in Phippsburg is in poor condition  has damaged the upstream 15-acre marsh. Currently in the design phase.</t>
  </si>
  <si>
    <t>The project uses principles of the CoastWise approach to provide safe access for a small community under sea level rise scenarios while re-establishing marsh conditions necessary for resilience to sea level rise. Excellent marsh migration potential.</t>
  </si>
  <si>
    <t>Trout Brook</t>
  </si>
  <si>
    <t>Mid Coast Conservancy, the Natural Resources Conservation Service (NRCS), The Natural Conservancy, and the Atlantic Salmon Federation are replacing a failing, undersized culvert on Peaslee Road in the town of Alna with a “stream smart” structure that will allow for aquatic organism passage and natural stream process. The Peaslee Road provides a landowner with access across Trout Brook to farm headquarters and adjacent fields; the Peaslee Road is privately owned and is the only access to the landlocked property critical to first responders and fire departments. The existing crossing across Trout Brook is a 7.3 ft. dia. x 33 ft and has blown out on multiple occasions. The proposed bridge will be 16 ft. wide and have a minimum inside abutment span of 36 ft allowing for safe vehicle travel, aquatic organism passage, and flood resiliency. This is truly a shovel ready project for the 2021 field season, where only additional construction funds are needed.</t>
  </si>
  <si>
    <t>This project has been identified as a high priority stream connectivity project from the Merrymeeting Bay Atlantic Salmon Recovery Plan. Over 12 stream miles of important critical habitat for the endangered Atlantic Salmon will be reconnected starting at the confluence of salt water. Construction opportunities in rural Maine for this natural infrastructure not only creates jobs but also strengthens the road stream crossing network resilience to climate change. Other Sea-run fish like rainbow smelt will once again have access to important spawning grounds in Trout Brook; smelts are an important food fish for a rural community like Alna and an additional food resource would be welcomed.</t>
  </si>
  <si>
    <t>Walton's Mill Dam Removal and Public Park Improvement Project </t>
  </si>
  <si>
    <t>Walton's Mill Dam is slated to be removed from Temple Stream in 2021/2022. Walton's Mill Dam is located in the Town of Farmington, Franklin County, Maine. Temple Stream drains to the Sandy River in the Kennebec Watershed. Dam removal will restore access to more than 51 stream miles and more than 2,200 units of endangered Atlantic salmon habitat. The project will remove the entire dam, restore more than 150 feet of stream bank floodplain, restore natural wetlands, and significantly improve an adjacent public park owned by the Town of Farmington. The site will be fully landscaped and educational and interpretive signage will be developed with the community, and a viewing area, washroom facility, pavilion, and creative nature play area will be constructed at the site. In addition, an antiquated municipal waterline that runs through the impoundment will be replaced and improved as part of the overall project. All engineering and design work has been completed and all permitting will be complete by early summer 2021. Construction contractors have been secured. Project partners include Atlantic Salmon Federation, NOAA Fisheries, U.S. Fish and Wildlife Service, Maine DMR, and Town of Farmington. The overall project cost is $2.1 million.</t>
  </si>
  <si>
    <t>This project will restore fish passage to 52 miles of high-quality spawning and rearing habitat for endangered Atlantic salmon. The Project will provide climate adaptation benefits by removing a 200-year old dam, eliminating the risk of catastrophic dam failure, and by restoring a 1.1 mile stretch of river back to its natural, free-flowing conditions, with restored natural wetlands, floodplain, and riparian areas. The project will restore natural ecological processes and improve water quality conditions, while also providing full aquatic habitat connectivity, allowing numerous fish and wildlife species access to diverse, climate resilient habitats throughout the Temple Stream sub-watershed. The Project will provide economic and quality of place benefits to the Town of Farmington and Franklin County, both of which of which are economically disadvantaged. The Project will also provide benefits to Maine's indigenous communities, which historically had subsistence fisheries for sea-run fish in the Sandy River and vicinity. Reconnecting Temple Stream to the Sandy River, Kennebec River, Merrymeeting Bay, and the Gulf of Maine will restore the seamless connection from the headwaters of Temple Stream to the ocean, for people and for fisheries, providing economic, environmental, and recreational opportunities. This will also make the ecosystem more fully functioning and much more adaptive and resilient to a changing climate. </t>
  </si>
  <si>
    <t>ME</t>
  </si>
  <si>
    <t>Resilient Tidal Culvert  (Squamscott Road, Stratham)</t>
  </si>
  <si>
    <t xml:space="preserve">Replace 2 high prioirty tidal culvert with climate ready designs. </t>
  </si>
  <si>
    <t>Reduce flood hazard, restore salt marsh, enhance fish passage, climate adaptation design</t>
  </si>
  <si>
    <t>Resilient Tidal Culvert (Route 1A at Rye Harbor)</t>
  </si>
  <si>
    <t xml:space="preserve">Replace 1 high prioirty tidal culvert with climate ready design. </t>
  </si>
  <si>
    <t>Resilient Tidal Culvert (South Main St, Seabrook)</t>
  </si>
  <si>
    <t xml:space="preserve">Replace 1  high prioirty tidal culvert with a climate ready design. </t>
  </si>
  <si>
    <t>Freshwater Culvert for AOP (Topaz Road, Lee)</t>
  </si>
  <si>
    <t>Replace a perched, undersized culvert</t>
  </si>
  <si>
    <t>Reduce flood hazard to a disadavantaged community with climate adaptation design, and restore fish passage,</t>
  </si>
  <si>
    <t>Rock Ramp at Topaz Road</t>
  </si>
  <si>
    <t xml:space="preserve">Install rock ramp at perched culvert </t>
  </si>
  <si>
    <t>Restore fish passage</t>
  </si>
  <si>
    <t>Freshwater Culvert for AOP (Longmarsh Road, Durham)</t>
  </si>
  <si>
    <t>Replace 1 culvert for AOP</t>
  </si>
  <si>
    <t xml:space="preserve">Reduce flood hazard, restore aquatic organism passage to the 'Critically Imperiled' Blandings Turtle. </t>
  </si>
  <si>
    <t>Marsh Plain Modification (Mega Pool Remediation, Philbrick Pond- North Hampton)</t>
  </si>
  <si>
    <t>remediate the legacy effects of extensive salt marsh ditching</t>
  </si>
  <si>
    <t>Enhance high marsh for salt marsh sparrow</t>
  </si>
  <si>
    <t>Wagon Hill Farm living shoreline extension</t>
  </si>
  <si>
    <t>Implement phase 3 of the living shoreline project</t>
  </si>
  <si>
    <t>Reduce erosion and enhance tidal shoreline management through living shorelines</t>
  </si>
  <si>
    <t>Dover Waterfront Park Development Project</t>
  </si>
  <si>
    <t>Remediate a polluted site to create a public waterfront access park</t>
  </si>
  <si>
    <t>Hampton Kings Highway drainage resilience project</t>
  </si>
  <si>
    <t>Install drainage/stormwater force main to protect neighborhood flooding</t>
  </si>
  <si>
    <t>Reduce flooding</t>
  </si>
  <si>
    <t>Oyster restoration and stock enhancement</t>
  </si>
  <si>
    <t xml:space="preserve">Deploy cultch as a reef substrate, rear spat on shell, purchase adult oysters as stock enhancement </t>
  </si>
  <si>
    <t xml:space="preserve">Restore ecosystem benefits through oyster reef restoration </t>
  </si>
  <si>
    <t>NH</t>
  </si>
  <si>
    <t>Calumet Park Shoreline Improvements and Natural Area Development</t>
  </si>
  <si>
    <t>This project will include improving shoreline protection at Calumet Park.  Work will include, but is not limited to, reconstruction of failed shoreline protection, restoration and limited reconstruction of historic limestone stepped revetment, repair and restoration of shoreline protection south of the 102nd Street breakwater, and repair and restoration of shorline protection at Calumet Park Yacht Club.  The project will also create a significant area of new aquatic and terrestrial habitat north and south of the 102nd Street breakwater.  The new habitat will enhance an already popular fishing spot.  Natural area improvements will also include a new nature play space that will be available for community use and will also support the existing nature-based children's programming at the park.</t>
  </si>
  <si>
    <t>-This project would involve creation of new natural area habitat for terrestrial and aquatic species. Ecological restoration in these parks would improve shoreline habitat for shorebirds in the dune habitats and for migrating and nesting birds in the savanna habitats. Fresh water coastal habitats are also globally rare and can host several plant species of concern including native cacti and Pitcher’s thistle. Herbaceous plants in the savanna and dune habitats can also support monarch butterflies and rusty patch bumble bee as well as other native invertebrates and pollinators.
-This project will improve fish habitat, and will improve an already popular fishing destination.
-This project will benefit a community  that is disproportionally impacted by hardship, as indicated by the "hardship index" on City of Chicago's data portal which references certain  selected socioeconomic indicators in Chicago (2008 - 2012).</t>
  </si>
  <si>
    <t>Illinois Beach  Shoreline Stabilization beach restoration and habitat improvements</t>
  </si>
  <si>
    <t xml:space="preserve">Initial Beach Restoration and coastal habitat creation, Breakwater aquatic habitat upgrades, and Kellogg Creek J Hook breakwater for Illinois Beach State Park Shoreline Stabilization Project. </t>
  </si>
  <si>
    <t>Replace beach and dune habitat and shoreline habitats lost to erosion in an area with numerous state and federal endangered species (piping plover, Rufa Red Knot, pitcher's Thistle, Prairie White Fringed Orchid, and Karner Blue Butterfly); Create in-water lee-side fish pools and bird nesting pods on new shoreline stabilization structures, and protect  threatened dune, swale, savanna ecosystems from inundation and flooding. Overall will provide climate adaptation benefits.</t>
  </si>
  <si>
    <t>Public Lakefront Protection and Shoreline Stabilization</t>
  </si>
  <si>
    <t>Cost to implement capital improvement plan in Evanston, IL</t>
  </si>
  <si>
    <t>Climate adaptation benefits</t>
  </si>
  <si>
    <t>Langdon Park Bluff Stabilization</t>
  </si>
  <si>
    <t>Public park in Wilmette, IL looking to protect bluff habitat</t>
  </si>
  <si>
    <t>Lake Bluff - Lakefill creation and shoreline protection improvements</t>
  </si>
  <si>
    <t>The Lake Bluff Park District hired AECOM, costal engineer, to evaluate current and anticipated damage at Sunrise Beach as well as study an outgrowth of erosion impacts caused by high lake levels. The report included several options to prevent future erosion problems specific to Sunrise Beach.
All options include armor stone breakwaters and groin improvements to improve the beach planforms and address erosion issues with the goal of slowing the progression</t>
  </si>
  <si>
    <t>Climate adaptation benefits and  Natural infrastructure as part of lakefill</t>
  </si>
  <si>
    <t>IL</t>
  </si>
  <si>
    <t>East Hampton Shellfish Hatchery</t>
  </si>
  <si>
    <t>This project aims to consolidate the existing Shellfish Hatchery and Nursery facilities to one location. Currently the facilities are 20 miles/30 minutes apart. This is a problem due to resulting inefficiencies in the operation and losses of post-larval shellfish due to transport. The project would entail the construction of a new hatchery building adjacent to the existing shellfish nursery on Three Mile Harbor, East Hampton. The consolidation of the sites would enhance efficiency of operations allowing us to reduce equipment needs, fuel use, labor and enhance shellfish survival by eliminating travel time between hatchery and nursery. Comprehensive educational programs would be enhanced by allowing visitors to access both hatchery and nursery phases of our operations at once. </t>
  </si>
  <si>
    <t>Benefit to shellfish fishery.</t>
  </si>
  <si>
    <t>City of Rochester Genesee River Dredging</t>
  </si>
  <si>
    <t xml:space="preserve">Dredging along Genesee River near the confluence with Lake Ontario to allow exisitng City-owned boat docking to operate at low water levels. </t>
  </si>
  <si>
    <t>Climate adaptation benefit</t>
  </si>
  <si>
    <t>Sandbar Waterfront Park</t>
  </si>
  <si>
    <t>The Town of Webster will construct improvements for Sandbar Waterfront Park along Irondequoit Bay and Lake Ontario. Improvements will include recreation and educational zones along the lake and bay linked via a system of waterfront trails and boardwalks, picnic shelter, public restrooms, a playground and environmental education stations, transient boat docks, a car-top boat launch, and parking.</t>
  </si>
  <si>
    <t>Oakwood Beach Habitat Restoration</t>
  </si>
  <si>
    <t>Restore salt marsh and sand dunes habitat in the Oakwood Beach neighborhood of Staten Island to become more resilient to future flood and storm surge damage and reduce the risk of persistent wildfires.</t>
  </si>
  <si>
    <t>Habitat resoration and natural infrastructure</t>
  </si>
  <si>
    <t>Shoreline Stabilization of Tivoli Waterfront</t>
  </si>
  <si>
    <t>The Village of Tivoli will stabilize the shoreline along its Hudson River waterfront. This project will reduce future erosion with bioengineering and plantings to preserve riverfront access leading to the future development of a waterfront park. The project advances the Village’s Local Waterfront Revitalization Program and further their vision to achieve public access to the Hudson River.</t>
  </si>
  <si>
    <t>NY</t>
  </si>
  <si>
    <t>Sandy Hook to Manasquan Coastal Storm Risk Management Project</t>
  </si>
  <si>
    <t>Sea Bright, Monmouth Beach, Long Branch, Monmouth Cnty.     Beach nourishment and erosion control. Ongoing 2020 and 2021. 400 acres</t>
  </si>
  <si>
    <t>Middletown Twp. Storm Surge Protection and Wetland Restoration</t>
  </si>
  <si>
    <t>Wetland restoration and shoreline stabilization along coast including Ware Creek and Leonardo. Storm Surge resiliency, wetlands restoration, beach nourishment, living shoreline</t>
  </si>
  <si>
    <t>Ware Creek Ecosystem restoration and storm surge resiliency adjacent to NWS Earle</t>
  </si>
  <si>
    <t>Secaucus Bulkhead</t>
  </si>
  <si>
    <t>Concept only</t>
  </si>
  <si>
    <t>North Wildwood Beachfill (~850K CY Sand Placement)</t>
  </si>
  <si>
    <t>Concept Only.  Currently Permitted</t>
  </si>
  <si>
    <t xml:space="preserve">Keansburg Storm Surge rotection and Wetlands Restoration - </t>
  </si>
  <si>
    <t>Keansburg Beach Nourishment/Living Shoreline (BN/LS). Beneficial reuse of dredge material to renourish beach and dune system.</t>
  </si>
  <si>
    <t>Reduce erosion and storm damage adjacent to NWS Earle.</t>
  </si>
  <si>
    <t>North Wildwood Seawall</t>
  </si>
  <si>
    <t>In design</t>
  </si>
  <si>
    <t>Maurice River Shoreline Stabilization w/ Littoral Society</t>
  </si>
  <si>
    <t>30% Plans by others.</t>
  </si>
  <si>
    <t>Holgate Terminal Groin (Phase II)</t>
  </si>
  <si>
    <t>Bayview Ave. Beach Nourishment/ Living Shoreline</t>
  </si>
  <si>
    <t>Seaside Park, Ocean Cnty.              10 acres</t>
  </si>
  <si>
    <t>Seven Acres/Ocean Acres communities stormwater management improvement</t>
  </si>
  <si>
    <t>Stafford, Ocean Cnty.</t>
  </si>
  <si>
    <t>Aberdeen Coastal Restoration (Phase I)</t>
  </si>
  <si>
    <t>Concept only. Total project = $14M</t>
  </si>
  <si>
    <t>Mordecai Island Habitat Restoration and Living Shoreline</t>
  </si>
  <si>
    <t>Beach Haven, Ocean Cnty.           10 acres</t>
  </si>
  <si>
    <t>Cliffwood Beach Beach Nourishment/ Living Shoreline</t>
  </si>
  <si>
    <t>Aberdeen, Monmouth Cnty.         5 acres</t>
  </si>
  <si>
    <t>Keansburg Backpassing</t>
  </si>
  <si>
    <t>Concept Only.</t>
  </si>
  <si>
    <t>West Wildwood Living Shoreline</t>
  </si>
  <si>
    <t>USACE Cape May Delaware Ave Bulkhead/Seawall CAP Project</t>
  </si>
  <si>
    <t>Concept only. Currently being evaluated in USACE CAP Study</t>
  </si>
  <si>
    <t>Stockton Lake Bulkhead</t>
  </si>
  <si>
    <t>USACE Gloucester City Seawall CAP Project</t>
  </si>
  <si>
    <t>Rt. 35 Osborne Ave. to Manasquan River</t>
  </si>
  <si>
    <t>Point Pleasant Beach Boro, Ocean Cnty.                                          Stormwater management drainage, Conceptual design and permitting</t>
  </si>
  <si>
    <t>Proximity to Sea Girt National Guard Training Facility</t>
  </si>
  <si>
    <t>Mill Creek Park</t>
  </si>
  <si>
    <t>Stafford Twp., Ocean Cnty.           600 linear foot natural shoreline restoration and critical infrastructure repair</t>
  </si>
  <si>
    <t>Lighthouse Center Environmental Education and Research Center</t>
  </si>
  <si>
    <t>Ocean Twp., Ocean Cnty.               1,600 linear feet shoreline restoration.</t>
  </si>
  <si>
    <t>One of the last undeveloped Barnegat Bayfront Tracts</t>
  </si>
  <si>
    <t>Woods Island Wetland Restoration</t>
  </si>
  <si>
    <t>Harvey Cedars, Ocean Cnty.          3 acres</t>
  </si>
  <si>
    <t>Laurence Harbor Beach Nourishment/ Living Shoreline</t>
  </si>
  <si>
    <t>Old Bridge, Monmouth Cnty.        5 acres</t>
  </si>
  <si>
    <t>Proximity to NWS Earle</t>
  </si>
  <si>
    <t>Island Beach State Park Storm surege protection and erosion control</t>
  </si>
  <si>
    <t>Berkeley Twp. Ocean Cnty.    Living Shoreline and installation of wave attenuation and breakwater. Stone Castle T Groins on Bay side shor stabilizantion initiated in 2020. Entire site is 10 mile long barrier island. 300 linear foot, 0.3 acre living shoreline design/plan/construction</t>
  </si>
  <si>
    <t>Silven Lake - Coastal lake improvement</t>
  </si>
  <si>
    <t>Silven Lake at Avon-by-the-Sea/Bradley Beach, Monmouth Cnty.                                                  One of nin coastal lakes is NJ. Dredge and living shoreline to improve stormwater mgmt and storm surge resiliency</t>
  </si>
  <si>
    <t>Greenwood Triangle Wildlife Management</t>
  </si>
  <si>
    <t xml:space="preserve">Initiated under REPI 2020 East of Roosevelt City in NJDOT Right of Way. </t>
  </si>
  <si>
    <t>Proximity to JBMDL, Warren Grove, Pinelands</t>
  </si>
  <si>
    <t>Bridge Rehab and Replacement</t>
  </si>
  <si>
    <t>Pemberton, Burlington Cnty.     Mitigate for future storm resiliency</t>
  </si>
  <si>
    <t>Rt. 34, CR 537 to Washington Ave. Improvements</t>
  </si>
  <si>
    <t>Monmouth and Middlesex counties</t>
  </si>
  <si>
    <t>Tuckerton Beach Beach Nourishment/ Living Shoreline</t>
  </si>
  <si>
    <t>Tuckerton, Ocean Cnty. 2 acres</t>
  </si>
  <si>
    <t>Island Beach State Park Sedge Island</t>
  </si>
  <si>
    <t>Initiate plan/design for additional portion of the IBSP waterfront, education center, shoreline stabilization and storm surge protection</t>
  </si>
  <si>
    <t>Bayshore Floodgatwe and Pump Station Maintenance</t>
  </si>
  <si>
    <t>Keansburg, Monmouth Cnty.        Keansburg, Hazlet, and Middletown flooding</t>
  </si>
  <si>
    <t>Avon-By-The-Sea Sylvan Lake Living Shoreline - Phase II</t>
  </si>
  <si>
    <t>Designed and Permitted.</t>
  </si>
  <si>
    <t>Warren Grove Bass River Forest Fire Mitigation Project</t>
  </si>
  <si>
    <t>Plan/Design/Construct 13 mile long, 60 foot wide fire break.</t>
  </si>
  <si>
    <t>Roosevelt City Wildfire Management</t>
  </si>
  <si>
    <t xml:space="preserve">COMPLETED/CONSTRUCTED - Construct 5.5 miled long 200 foot wide fire break in Roosevelt City Community in Manchester Twp. </t>
  </si>
  <si>
    <t>Proximity to Fort Dix</t>
  </si>
  <si>
    <t>Delanco Bulkhead &amp; Shoreline Stabilization</t>
  </si>
  <si>
    <t>Rt. 33, County Road 34, and Rt. 34</t>
  </si>
  <si>
    <t>Wall Twp., Monmouth Cnty.         Stormwater management and flood control improvement conceptual design</t>
  </si>
  <si>
    <t>Rt. 37 and Rt. 35 Connection</t>
  </si>
  <si>
    <t>Seaside Park, Ocean Cnty.             Connection missing move evacuation road. Stormwater management and flood control improvement conceptual design</t>
  </si>
  <si>
    <t>Rt. 36 Storm evacuation route</t>
  </si>
  <si>
    <t>Highlands/Middletown, Monmouth Cnty.                            Stormwater management and flood contol improvement conceptual design</t>
  </si>
  <si>
    <t>Spicers Creek Gabion Baskets Continuation - Unconstructed Portion</t>
  </si>
  <si>
    <t>Ready to go to bid</t>
  </si>
  <si>
    <t>Rancocas Creek Stormwater Management</t>
  </si>
  <si>
    <t xml:space="preserve">Rancocas Creek watershed stream bank stabilization initiated under REPI 2020. </t>
  </si>
  <si>
    <t>Proximity to AEGIS</t>
  </si>
  <si>
    <t>Smithville Lake Stormwater Management restoration Project</t>
  </si>
  <si>
    <t>Easthampton, Burlington Cnty.    Connected to North ranch Rancocas Creek. Improve water circulation, prevent excessive silt deposition, improve stormwater storage capacity</t>
  </si>
  <si>
    <t>Bay Island Study</t>
  </si>
  <si>
    <t>Long Beach Twp., Ocean Cnty.      Develop longterm stratefy for shoreline restoration, enhancing wetland habitats in Barnegat Bay Estuary salt marsh islands</t>
  </si>
  <si>
    <t>Turkey Swamp/ Manasquan River Riparian and Stormwater capacity restoration</t>
  </si>
  <si>
    <t>Freehold, Monmouth Cnty. 82 acres</t>
  </si>
  <si>
    <t>Henry Hudson Trail</t>
  </si>
  <si>
    <t>Atlantic Highlands, Monmouth Cnty.                                                      Shoreline and habitat restoration. Storm surge</t>
  </si>
  <si>
    <t>Fisherman's Cove Conservation Area Habitat Restoration</t>
  </si>
  <si>
    <t>Manaswquan, Monmouth Cnty.  55 acres</t>
  </si>
  <si>
    <t>Whale Creek Restoration</t>
  </si>
  <si>
    <t>Aberdeen, Monmouth Cnty.</t>
  </si>
  <si>
    <t>Proximity to Cliffwood Beach</t>
  </si>
  <si>
    <t>Point Comfort Living Shoreline and breakwater</t>
  </si>
  <si>
    <t>Keansburg, Monmouth Cnty.</t>
  </si>
  <si>
    <t>Grassle Marsh Restoration - JCNERR</t>
  </si>
  <si>
    <t>Little Egg Harbor, Ocean Cnty.      Design/Planning for reconnection of Grassle Marsh to Sheepshead Meadows. Promot Marsh plant growth and supress invasive species.</t>
  </si>
  <si>
    <t>Jacques Cousteau NERR</t>
  </si>
  <si>
    <t>NJ</t>
  </si>
  <si>
    <t>Jeffrey's Beach Boardwalk</t>
  </si>
  <si>
    <t>Installation of an ADA-compliant boardwalk to connect Route 36 to the edge of the sandy shoreline at Jeffrey's Beach in Talofofo, Saipan. This boardwalk will be placed over the existing degraded roadbed and foot trail to allow for the revegetation of the roadbed and trail (stabilizing the road and reducing local sediment runoff, improving water quality) and enhnace public access and user experience. As recommended by the 2018 Saipan Shoreline Access and Shoreline Enhancement Assessment, improvements to the coastal trail and Route 36 also include the installation and maintenance of trash/recycling receptacles, a public restroom or composting toilet, seating, and education signage along the way.</t>
  </si>
  <si>
    <t xml:space="preserve">Will improve water quality
Will provide public access
</t>
  </si>
  <si>
    <t>Sustainable Marine Science and Tourism Center</t>
  </si>
  <si>
    <t xml:space="preserve">The Pau Pau Marine Science and Tourism Center will support school and community programs as well as provide a critical link between efforts aiming to educate tourists about the marine environment that brings so many visitors to our islands each year. This facility will include demonstration project components that will connect closely with existing coastal resources management planning and project implementation efforts including demonstration of best practices in low impact development and smarter safer growth by rehabilitating and expanding an existing government structure. The construction of this facility will support primary, secondary, and community college education programs as well as connect to ongoing community engagement programs that aim to support holistic and sustainable growth along with wise management of coastal resources. </t>
  </si>
  <si>
    <t xml:space="preserve">Facility itself will be a low impact development demostration project that will employ natural infrastruture and locally sourced materials and include renewable energy components. Proposed coral tanks will be used to support marine restoration with foreseeable benefits to reef as well as shellfish and fish habitat management efforts, supporting climate adaptation benefits to the CNMI, the majority of which is considered low-income and minority population. Marine education and tourism center will serve as an engagement tool that will connect with numerous existing and planned school programs as well as provide economic benefits by serving as a tourist destination for marine learning once these activities resume. </t>
  </si>
  <si>
    <t>CNMI</t>
  </si>
  <si>
    <t>Restoring the Manell River's Natural Flowpath and Reforestation of the Manell Watershed</t>
  </si>
  <si>
    <t>Reforesting (4 of acres of land) in order to stabilize the watershed uplands.   Conduct a feasibility study to plan for returning the river to a more natural flow path of the Manell River to reduce flooding.</t>
  </si>
  <si>
    <t>Improved water quality will benefit nearby coral reefs. Green infrastructure will also be implemented .</t>
  </si>
  <si>
    <t>Namo flood control &amp; bank stabilization</t>
  </si>
  <si>
    <t>Add road bank and bank protection to site as flood mitgation to propety damage erosoin and road obstruction impact.</t>
  </si>
  <si>
    <t>NA</t>
  </si>
  <si>
    <t>Umatac pre storm river maintenance &amp; bank stabilization</t>
  </si>
  <si>
    <t>River mainetenance and bank stabilization.</t>
  </si>
  <si>
    <t>Finile Flood Hazard Study</t>
  </si>
  <si>
    <t>Watershed management feasibility study to determine flood reduction alternatives</t>
  </si>
  <si>
    <t>Improved water quality will benefit nearby coral reefs. Green infrastructure will also be implemented </t>
  </si>
  <si>
    <t>GU</t>
  </si>
  <si>
    <t>Monatiquot (Fore) River Restoration, Braintree, Norfolk County, Braintree, MA</t>
  </si>
  <si>
    <t>This project will remove the Armstrong Dam and Ames Pond Dam in Braintree, MA. Removal of these dams restore unimpeded access for river herring (Alosa pseudoharengus and Alosa aestivalis) and American eel (Anguilla rostrata) to 36 miles of river corridor in the Fore River watershed and to reconnect 180 acres of spawning habitat.</t>
  </si>
  <si>
    <t>Project restores access for river herring (Alosa pseudoharengus and Alosa aestivalis) and American eel (Anguilla rostrata), includes removal of infrastructure that will provide climate adaptation benefits.</t>
  </si>
  <si>
    <t>High Street Dam Removal, Town River, Middlesex County, Bridgewater, MA</t>
  </si>
  <si>
    <t>This project will remove the High Street Dam on the Town River in Bridgewater, MA. Removal of this dam will restore unimpeded access for river herring (Alosa pseudoharengus and Alosa aestivalis) and American eel (Anguilla rostrata) to 10 miles of river corridor in the Taunton River watershed.</t>
  </si>
  <si>
    <t>Eagle Neck Creek Restoration, Truro MA</t>
  </si>
  <si>
    <t>Tidal flow to the 16-acre marsh is severely restricted by undersized culverts (one failed 24-inch culvert and a second restricted 24-inch culvert slip-lined with an 8-inch pipe). The proposed project would replace the culverts with an approriately sized box culvert to restore the salt marsh. Hydrodynamic modeling will inform the project team on whether additional work at a breached railroad crossing downstream of the culverts would  also need to be widened to restore an additonal 10-acre area. The majority of the restoration site upstream of the culverts is owned by the US National Park Service - Cape Cod National Seashore.</t>
  </si>
  <si>
    <t>Project restores 17 plus acres of coastal salt marsh, access for river herring, and provides climate adatption benfits including building marsh resiliency for SLR.  Project will restore habitat resources for shellfish.</t>
  </si>
  <si>
    <t>Cold Brook Restoration, Harwich, MA</t>
  </si>
  <si>
    <t>Restoration of approximately 60 acres of former commercial cranberry bogs to a coastal stream and tidal/freshwater wetland complex. The project includes the removal 5 internal culverts formerly used during cranberry culture, removal or replacement of deterioratied municipal road culverts, removal of sand overburden from the wetlands, and stream channel restoration. Other proposed actions include the removal of a small deteriorated head-of-tide dam and several cross valley berms formerly used in cranberry culture, and increasing the sinuosity to a channelized coastal stream.  Project also seeks to improve nitrogen attenuation to improve water quality in receiving tidal waters.</t>
  </si>
  <si>
    <t>Project will restore head of tide fisheries access to upstream wetland complex, and provide climate adaptation resilency benfits, providing future migration pathways for coastal resources.</t>
  </si>
  <si>
    <t>Herring River Estuary Restoration Project, Wellfleet, MA</t>
  </si>
  <si>
    <t xml:space="preserve">The project will restore natural tidal flow to approximately six miles of coastal waterways and up to 890 acres of severely degraded estuarine habitats.  The project will also improve Wellfleet Harbor water quality, enhance migratory fish access to hundreds of acres of spawning ponds, restore a significant area of shellfish habitat, and increase coastal resilience to the effects of climate change and sea level rise.   </t>
  </si>
  <si>
    <t>The Project will construct the water control infrastructure needed to restore 890 acres of native tidal wetland habitat, much of which is within the Cape Cod National Seashore. Herring River is currently listed as an impaired water on the state 303(d) list and the Chequessett Neck Road bridge is a state-designated point source for bacterial contamination that has led to the closure of hundreds of acres of previously productive shellfish beds. The Project will result in significant improvements in water quality, rare species habitat, fisheries, and recreational opportunities throughout the Herring River floodplain while improving the estuary's resiliency and ability to adapt to climate change.  Restored tidal wetlands will also significantly reduce greenhouse gas emissions by reclaiming lost carbon storage and reducing methane emissions from existing freshwater ponded wetlands.</t>
  </si>
  <si>
    <t>Ipswich Mills Dam Removal, Ipswich River, Essex County, Ipswich, MA</t>
  </si>
  <si>
    <t>This project will remove the Ipswich Mills Dam on the Ipswich River in Ipswich, MA. Removal of this dam will restore unimpeded access for river herring (Alosa pseudoharengus and Alosa aestivalis), American eel (Anguilla rostrata), and rainbow smelt to 49 miles of river corridor in the Ipswich River watershed.</t>
  </si>
  <si>
    <t>Mill Brook Headwaters Restoration Project, Chillmark, MA</t>
  </si>
  <si>
    <t>The property is accessed via Old Farm Road which lies atop an earthen berm. Mill Brook passes through the berm via two twelve-inch diameter corrugated metal pipes that are perched and have resulted in a small impoundment on the upstream side. The Mill Brook Headwaters Restoration will restore connectivity for eastern brook trout and the American brook lamprey by upgrading these undersized culverts.</t>
  </si>
  <si>
    <t>Project will restore connectivity for eastern brook trout and the American brook lampreys.</t>
  </si>
  <si>
    <t>Lyman Pond Dam Removal, Southampton, MA</t>
  </si>
  <si>
    <t>The Manhan River Restoration will restore connectivity to 27 miles of river habitat on the Manhan River, a coldwater tributary to the Connecticut River. The focus of the project is the removal of the Lyman Pond Dam and relocation of a municipal water main. Much of the upstream watershed has been designated Core Habitat or Critical Natural Landscape by the Natural Heritage and Endangered Species Program. </t>
  </si>
  <si>
    <t>Project will restore designated Core Habitat or Critical Natural Landscape by the MA Natural Heritage and Endangered Species Program</t>
  </si>
  <si>
    <t>MA</t>
  </si>
  <si>
    <t>Historic Pier and Promenade Restoration for Fishing and Public Access</t>
  </si>
  <si>
    <t>Restore and update existing piers and other structures with historic or cultural significance along the coast and in San Francisco Bay to provide public with fishing, recreation, and wildlife-viewing opportunities as well as shoreline protection.</t>
  </si>
  <si>
    <t>Benefits disadvantaged communities and communities of color</t>
  </si>
  <si>
    <t>Southern California Wetlands Recovery Project</t>
  </si>
  <si>
    <t>Implementation of the Wetland Recovery Project Regional Strategy to restore coastal wetlands and prepare for sea level rise. This includes specific projects in dozens of locations in southern California.</t>
  </si>
  <si>
    <t>Restoration of tidal wetlands and adjacent habitat, endangered species recovery, climate adaptation benefits and natural infrastructure</t>
  </si>
  <si>
    <t>Climate Ready Program</t>
  </si>
  <si>
    <t>This would fund grants to support local governments to implement projects to adapt to climate change impacts.</t>
  </si>
  <si>
    <t>climate adaptation benefits, natural infrastructure</t>
  </si>
  <si>
    <t>South San Francisco Bay Shoreline Project Phases 2 and 3</t>
  </si>
  <si>
    <t xml:space="preserve">Construct coastal flood risk management levees and tidal wetlands along Santa Clara County Shoreline in Palo Alto and Sunnyvale. </t>
  </si>
  <si>
    <t>Climate adaptation benefits and natural infrastructure</t>
  </si>
  <si>
    <t>Matilija Dam Removal and Habitat Restoration Project</t>
  </si>
  <si>
    <t>Removal of the 185 foot high dam on the Ventura River. Project is finishing design, engineering, and permitting. Construction could start in 1 year and would take 3-5 years to complete.</t>
  </si>
  <si>
    <t>Restoration of 16 miles of steelhead habitat to help with the recovery of the endangered southern steelhead</t>
  </si>
  <si>
    <t>Hamilton Wetlands Restoration: Bel Marin Keys</t>
  </si>
  <si>
    <t>Restoration of 1,600 acres of tidal and seasonal wetlands on San Pablo Bay, beneficially using millions of cubic yard of dredged sediment.</t>
  </si>
  <si>
    <t>Natural infrastructure project that will protect the Marin shoreline from SLR, promote the beneficial reuse of dredged sediment and support endangered species recovery.</t>
  </si>
  <si>
    <t>State and Regional Trails: Coastal Trail, Bay Area Ridge Trail, San Francisco Bay Trail, San Francisco Water Trail, Santa Ana River Trail and Great Redwood Trail</t>
  </si>
  <si>
    <t>Grant funds to support local governments, regional entities and nonprofit organizations in building new trails to improve access to the coast. There are several miles of trail designed, permitted and ready to be constructed.</t>
  </si>
  <si>
    <t>Wildfire Resilience Program</t>
  </si>
  <si>
    <t xml:space="preserve">Grants to implement projects that improve coastal forest health and reduce the risk of catastrophic fire in areas where people are living near wildlands. Healthy forest will help sequester carbon, can support timber and wood product industries, and reduce need for disaster aid. </t>
  </si>
  <si>
    <t>Climate adapation benefits and natural infrastructure</t>
  </si>
  <si>
    <t>South Bay Salt Pond Restoration Project Phase 2: Eden Landing &amp; Mt View</t>
  </si>
  <si>
    <t>Restoration of approximately 2700 acres of former salt ponds to tidal wetlands and upland habitat. Construction of four miles of Bay Trail and public access bridge over Alameda Creek.</t>
  </si>
  <si>
    <t>Restoration of tidal wetlands and adjacent habitat, endangered species recovery, climate adaptation benefits and natural infrastructure.</t>
  </si>
  <si>
    <t>Beneficial Use of Dredged Sediment in San Francisco Bay</t>
  </si>
  <si>
    <t>Direct placement of dredged sediment from federal navigation channels in San Francisco Bay at subsided restoration sites, including Cullinan and Montezuma.</t>
  </si>
  <si>
    <t>Climate adaptation and endangered species recovery benefits</t>
  </si>
  <si>
    <t>Redwood National and State Park Gateway Visitor Center and Anadromous Fish Habitat Restoration</t>
  </si>
  <si>
    <t>Construction of a new gateway visitor center for Redwood National and State Parks, coastal trail construction and restoration of floodplain wetlands and anadramous fish habitat on the 125 acre former Orick Mill Site, Humboldt County. CEQA NEPA completed, construction to begin 2021</t>
  </si>
  <si>
    <t>Project will benefit an economically disadvantaged rural community.</t>
  </si>
  <si>
    <t>Anadromous Fish Habitat Restoration Program</t>
  </si>
  <si>
    <t>Work with Native American Tribes, private landowners and public agencies to restore anadromous fish habitat through floodplain restoration, removal of barriers to fish passage, improvements to water quality and quantity, and improvement of instream habitat conditions</t>
  </si>
  <si>
    <t>Recovery of endangered species: salmonids</t>
  </si>
  <si>
    <t>San Francisco Bay Living Shorelines</t>
  </si>
  <si>
    <t>This would fund construction of living shoreline projects that are restoring native oysters, eelgrass, wetland and uplands to enhance native habitat  and shoreline resilience.</t>
  </si>
  <si>
    <t>climate adaptation and native shellfish restoration benefits</t>
  </si>
  <si>
    <t>San Francisco Bay Native Spartina Restoration</t>
  </si>
  <si>
    <t>Restoration of native Spartina  and completion of the eradication of invasive Spartina. Work is underway and funds could be used immediately.</t>
  </si>
  <si>
    <t>Critical to the success of all current and future tidal marsh restoration projects in San Francisco Bay and the recovery of engdangered species such as the salt marsh harvest mouse.</t>
  </si>
  <si>
    <t>Explore the Coast Grants</t>
  </si>
  <si>
    <t>Grants to support nonprofit organizations that provide outdoor programs and environmental education. These organizations are being dramatically impacted by the shelter in place orders and funds could be used as soon as those orders are lifted.</t>
  </si>
  <si>
    <t>Projects will fund programs serving disabled, disadvantaged, indigenous/tribal communities, communities of color and other groups that face barriers to accessing California's coast.</t>
  </si>
  <si>
    <t>CA</t>
  </si>
  <si>
    <t>Local Coastal Program Grants</t>
  </si>
  <si>
    <t>Grants support local govts for land use planning and analysis to address sea level rise and other climate impacts; technical feasibility studies to evaluate appropriate and effective strategies to address flooding and coastal erosion that can be implemented along the coast.</t>
  </si>
  <si>
    <t xml:space="preserve">Projects will provide climate adaptation benefits by supporting creation of local land use plans to govern development along the coast that account for climate impacts such as sea level rise and facilitate adaptation for large-scale public works/infrastructure projects, and enhancing natural infrastructure for coastal protection.  In addition, the program requires public participation and engagement with priority populations (as defined in statute) to ensure benefits are provided to all Californians, not just local residents. </t>
  </si>
  <si>
    <t>WHALE TAIL®  Public Education Grants</t>
  </si>
  <si>
    <t xml:space="preserve">WHALE TAIL® Grants help people connect to the California coast and its watersheds through experiential education, stewardship, and outdoor experiences to increase understanding of and caring for the coast, marine life, and waterways that connect to the coast. The grants focus on serving underserved communities.  </t>
  </si>
  <si>
    <t xml:space="preserve">WHALE TAIL® Grants fund projects addressing the California coast and its watersheds that may support experiential education, stewardship, and outdoor experiences for children and the general public. Adopt-A-Beach programs, as well as other beach maintenance and coastal habitat restoration projects that have an educational component, are also eligible for the grants. Special subcategories are available for projects addressing climate change as it related to the ocean and coastline and for organizations with annual budgets of $500,000 or less that are working with communities that are underserved. WHALE TAIL® Grants focus on reaching communities that are poorly served in terms of marine and coastal education, and strive for a broad geographic distribution throughout California. </t>
  </si>
  <si>
    <t>Colonial NHP</t>
  </si>
  <si>
    <t>Funding for this project would carry design to completion and finish construction of 3 miles of natural shoreline stabilization on the York River along the Colonial Parkway. This project is critical to protect the Parkway and reduce marsh loss and erosion. The project incorporates sea level rise planning and will use living shorelines to protect and expand marshes, provide habitat for oyster reefs and aquatic wildlife, accommodate for recreational fishing in a sustainable manner, protect important pre-colonial and colonial period cultural resources, and keep the critical Colonial Parkway intact. The Parkway is a major commuter route for the region, and supports the over 3.2 million annual visitors to Colonial Park, who spent $331.5 million in the adjacent communities. This supported in excess of 5,000 jobs. The National Park Service is partnering with the Virginia Institute of Marine Science, the U.S. Army Corps of Engineers and the Naval Weapons Station Yorktown on this project.</t>
  </si>
  <si>
    <t>Note that the USACE is a partner in the project, but it's unclear if they're providing funding.</t>
  </si>
  <si>
    <t>Pamunkey Reservation Sills</t>
  </si>
  <si>
    <t xml:space="preserve">The Pamunkey Indian Reservation Shoreline Management Plan was completed by VIMS in November 2019. Appendix C of this document shows the conceptual plans for the next living shoreline project on the Reservation. The project facilitates the protection of Pamunkey Reservation lands, including critical natural heritage and cultural sites, traditional fish hatchery and fishing locations, and preserves and enhances living shoreline and water management for the Pamunkey Reservation and its tribal community. These designs have been permitted and approved by USACE. Construction of the stone sills needed for the shoreline is estimated to cost $150,000, per Scott Hardaway, Marine Scientist Supervisor at VIMS. </t>
  </si>
  <si>
    <t>Ware River Living Shoreline</t>
  </si>
  <si>
    <t>I can follow up with them if a more detailed cost breakdown is required.</t>
  </si>
  <si>
    <t>Laskins Gateway Marsh &amp; Oyster Restoration</t>
  </si>
  <si>
    <t>Lynnhaven River Now has proposed a tidal marsh and oyster restoration project on Little Neck Creek in Virginia Beach, Virginia. The proposed site is on city-owned property, adjacent to a newly developed traffic circle near the oceanfront resort area. A joint-permit application will be submitted once funding is secured, and the construction stage of the project is expected to take approximately 60-90 days. The proposal, which is estimated to cost $153,000, will create over 10,000 sq. feet of tidal wetlands, and stabilize 230 linear feet of shoreline in an area with wide recreational and public use.</t>
  </si>
  <si>
    <t>Resilient Hampton: Big Bethel Blueway</t>
  </si>
  <si>
    <t xml:space="preserve">The Big Bethel Blueway is a ditch retrofit project designed to store and slow water to reduce flooding upstream, as well as downstream in Newmarket Creek, which spans upland, inland and coastal zones, and which is routinely susceptible to flooding. The Blueway will double as a recreational amenity, creating a linear park to Newmarket Creek over 1 mile long and providing a shared-use path for pedestrians. Adjacent to the ditch, a former public school site provides a pilot location for additional water storage. Residential areas currently served by small runnels will be replaced with French drains to infiltrate stormwater, while three weirs along the Blueway will impound water during storm events.  </t>
  </si>
  <si>
    <t>Project sponsor is the City of Hampton</t>
  </si>
  <si>
    <t>Resilient Hampton: Newmarket Creek WaterWalk</t>
  </si>
  <si>
    <t xml:space="preserve">The Newmarket Creek Waterwalk will complete a section of the Newmarket Creek restoration between Mercury Boulevard and Armistead Avenue with a multi-use and in places, boardwalk trail, along the existing creek area.  The walk will double as a space to absorb water overflow in flood conditions, and will also serve to improve water quality and water management in this publicly accessible area, while enhancing natural habitat, through the addition of native plant species, which will in turn draw in additional wild birds, mammals, and aquatic species.  The restoration of this portion of wetlands and creek, which runs through both business, urban and suburban neighborhoods of the City, is critical to improve viability of an area subject to recurrent flooding episodes that impact adjacent roads and infrastructure.    </t>
  </si>
  <si>
    <t>Resilient Hampton: Armistead Ave Road Elevation</t>
  </si>
  <si>
    <t xml:space="preserve">This project improves the resiliency of North Armistead Avenue, a critical infrastructure corridor that is vulnerable to flooding. North Armistead connects to key evacuation routes within the City of Hampton, and is a major connector to Joint Base Langley-Eustis, downtown Hampton, and the Coliseum Central district. Elevation of this corridor would alleviate flooding, while creating opportunities for green infrastructure along the avenue, including a bioswale along the existing right of way, along with the Birthplace of America shared use trail. </t>
  </si>
  <si>
    <t>Resilient Hampton: Public Spaces for Water (Lake Hampton)</t>
  </si>
  <si>
    <t xml:space="preserve">This project transforms a stormwater detention pond into a stormwater park that yields multiple benefits for the community, including excess stormwater management for Newmarket Creek, a full treatment train for ecosystem services, shoreline improvements, a multi-use path around the lake, and creates new habitat for native species of plants, birds, fish, and other wildlife. The area is adjacent to Armistead Avenue and the Coliseum Central District, and is in wide public use.  This project transforms a former Borrow pit into a functional, usable public space with multiple cross community and City benefits.  It is important in its ability to assist in controlling extensive recurrent Newmarket Creek flooding in an urban/suburban and highly populated area.    </t>
  </si>
  <si>
    <t>Money Point Phase III</t>
  </si>
  <si>
    <t xml:space="preserve">The bottom of the Elizabeth River at Money Point, in Chesapeake Virginia, has some of the highest levels of the carcinogenic compound, polycyclic aromatic hydrocarbon (PAH), in the Chesapeake Bay.  These levels have led to high rates of fish cancer and low biodiversity.  Elizabeth River Project remediated two areas at Money Point in 2010 and monitoring data has shown the river has recovered, and cancer levels reduced to background levels.  However, there still remain approximately 10 acres of river bottom remediation to be completed.  These last 10 acres contain the highest level of contamination at the site and will result in the entire site’s recovery. Phase III of the Money Point project is shovel-ready, with 100% of design work completed and permits awarded. Approximately $15M is needed to complete this final phase.  Remediation will include over 50,000 cy of dredging to remove the contamination and the installation of three engineered underwater caps to isolate part of the contamination.  Once this project is completed one of the most contaminated areas of the Chesapeake Bay will be cleaned up and restored. More information about the restoration process can be found within the Money Point Revitalization 10-Year Plan.      </t>
  </si>
  <si>
    <t>This project was a candiate for funding during the 2009 stimulus and narrowly was not selected. Very much shovel-ready.</t>
  </si>
  <si>
    <t>Norfolk Flood Wall (Design Funds Only)</t>
  </si>
  <si>
    <t>The Norfolk Downtown Flood Wall was identified as part of the recommended plan from the Norfolk Coastal Storm Risk Management Study, managed by the U.S. Army Corps of Engineers. This funding would complete the design phase of a 1.3 mile segment of berm and extending from Harbor Park and terminating at the existing downtown floodwall that would provide flood risk reduction in the economic core of the city. Behind the floodwall system alignment lies important infrastructure such as the region’s only Tier 1 trauma hospital, the region’s children’s hospital, emergency services, the region’s only medical school, critical transportation corridors used for evacuation, city hall, the city institutional network, cultural assets, and adjacent historic districts as well as public housing. The U.S. Army Corps of Engineers Chief's Report for this Feasibility Study was signed and recommended for congressional authorization in 2019, and the project is currently in the Preconstruction, Engineering and Design (PED) phase.[1]</t>
  </si>
  <si>
    <t>Unclear if the USACE would fund construction phase.</t>
  </si>
  <si>
    <t>Virginia Beach Back Bay Restoration Project</t>
  </si>
  <si>
    <t>This project involves a unique opportunity to explore an application of marsh terracing as a viable nature-based adaptation strategy for marsh restoration and flood risk reduction. The project will study, evaluate the effectiveness of, design, and eventually construct marsh terraces to restore lost habitat that has historically provided both environmental and flood reduction benefits. The project aims to achieve flood risk reduction objectives in flood prone neighborhoods in southern Virginia Beach and  meet conservation goals in Back Bay NWR (e.g. reduce rate of marsh loss and promote growth of native submerged aquatic vegetation to improve water quality and increase habitat quality for freshwater fish populations). The project will be led by the City of Virginia Beach, Virginia in collaboration with the Back Bay National Wildlife Refuge (NWR), managed by the U.S. Fish and Wildlife Service (USFWS).</t>
  </si>
  <si>
    <t>Norfolk: Hague Retention Pond Construction</t>
  </si>
  <si>
    <t>This project will create a retention pond adjacent to existing (failing) bulkhead in The Hague district of downtown Norfolk. It seeks to improve water quality, stabilize eroding banks, and re-establish native wildlife habitat within the Hague Watershed in an area of public use and access. The scope of work includes construction of wetland islands, a footpath, and landscaping, with an estimated cost of $95,024. This project is a partnership between the City of Norfolk and Design Engineering/Architect Moffat and Nichol.</t>
  </si>
  <si>
    <t>Saxis Village Shoreline Management</t>
  </si>
  <si>
    <t xml:space="preserve">This project was originally a part of a 1999 Shoreline Management Plan desigend by the Virginia Institute of Marine Science for the Village of Saxis on the Bay side of Accomack County on the Eastern Shore of Virginia.  Not yet completed, it remains an excellent design-build project for a rural, economically distressed, important seafood port and Seafood processing village.  The project includes about 4000 linear feet of shoreline protection and habitat enhancement along the residential island, reducing erosion,( influenced by a unidirectional wave field from the south-southwest,) and including a headland control system comprised of headland breakwaters to stabilize the existing shoreline and provide expanded flexibility in habitat restoration and expansion opportunities.  This project will create approximately 69,000 m2 of new habitat including stable beach, dune, tidal marsh, scrub shrub, and submersed aquatic vegetation, and includes 2,000 m2 of rock substrate habitat, provided directly by the headland control structures.
</t>
  </si>
  <si>
    <t>Henrico Water Reclamation Facility Stream Restoration</t>
  </si>
  <si>
    <t>Note their different job creation estimate in the description.</t>
  </si>
  <si>
    <t>Old Nine Mile Rd Landfill Stream Restoration</t>
  </si>
  <si>
    <t>Norfolk Resilience Lab &amp; Learning Park</t>
  </si>
  <si>
    <t>Paradise Creek Nature Park Fred W. Beasley River Academy Expansion</t>
  </si>
  <si>
    <t xml:space="preserve">Note their different job creation estimate in the description. </t>
  </si>
  <si>
    <t>Chesapeake Avenue Area Drainage System Upgrade</t>
  </si>
  <si>
    <t>Drainage Improvements</t>
  </si>
  <si>
    <t>Under Design</t>
  </si>
  <si>
    <t>Nina Drive Area Drainage Improvements</t>
  </si>
  <si>
    <t>Meads Court Wet Pond</t>
  </si>
  <si>
    <t>Green Stormwater Management</t>
  </si>
  <si>
    <t>Oakdale Area BMP and Drainage Improvements</t>
  </si>
  <si>
    <t>Briarfield Drive Drainage Outfall</t>
  </si>
  <si>
    <t>Elmwood Landing Area Drainage Improvements</t>
  </si>
  <si>
    <t>Forest Lakes Outfall Improvements</t>
  </si>
  <si>
    <t>Herring Ditch Outfall Improvements</t>
  </si>
  <si>
    <t>Hickory Ridge Outfall Improvements</t>
  </si>
  <si>
    <t>Programmed</t>
  </si>
  <si>
    <t>Old Mill Road Crossing Replacement</t>
  </si>
  <si>
    <t>Road Improvements</t>
  </si>
  <si>
    <t>Royce Drive Area Drainage Improvements</t>
  </si>
  <si>
    <t>Welch Lane Drainage Improvements</t>
  </si>
  <si>
    <t>Cherry Acres Constructed Wetland</t>
  </si>
  <si>
    <t>Wetland Restoration</t>
  </si>
  <si>
    <t>Kecoughtan Road Wet Pond</t>
  </si>
  <si>
    <t>Mohawk Road and Eastmoreland Drive Constructed Wetland</t>
  </si>
  <si>
    <t>Lynnhaven Lake</t>
  </si>
  <si>
    <t>Pochin Place Constructed Wetland</t>
  </si>
  <si>
    <t>King Street Wet Pond</t>
  </si>
  <si>
    <t>Winchester Drive Stream Restoration</t>
  </si>
  <si>
    <t>Stream Restoration</t>
  </si>
  <si>
    <t>The Foxes Stream Restoration</t>
  </si>
  <si>
    <t>Grove Roadway and Drainage Improvements</t>
  </si>
  <si>
    <t>32nd Street Drainage Improvement</t>
  </si>
  <si>
    <t>Christopher Shores Drainage Improvements</t>
  </si>
  <si>
    <t>Lake Maury Spillway and Shoreline Stabilization</t>
  </si>
  <si>
    <t>Shoreline Armoring/Protection</t>
  </si>
  <si>
    <t>Deep Creek Shoreline Stabilization at Menchville Marina</t>
  </si>
  <si>
    <t>Chelsea Place at Lee Hall Storm Drainage System Analysis and Improvements</t>
  </si>
  <si>
    <t>Christine Circle Channel Stabilization</t>
  </si>
  <si>
    <t>Huxley Place Drainage Repairs and Improvements (2) Lynn Drive to Spur Court</t>
  </si>
  <si>
    <t>Huxley Place Drainage Repairs and Improvements (3 &amp; 4) Huxley Place-Spur Court to Carnegie Dr and Lynn Drive to Croatan Rd</t>
  </si>
  <si>
    <t>James River Shoreline Stabilization at 9300 to 9502 River Road</t>
  </si>
  <si>
    <t>Lynchburg Drive Channel Improvements and Stream Restoration</t>
  </si>
  <si>
    <t>Main Street Pump Station</t>
  </si>
  <si>
    <t>Nicewood Area Drainage Improvements</t>
  </si>
  <si>
    <t>Huber Road Ditch Repair</t>
  </si>
  <si>
    <t>Nicewood Park Outfall Stabilization</t>
  </si>
  <si>
    <t>Stormwater Pump Station at Kiln Creek Lake #8</t>
  </si>
  <si>
    <t>Wendwood Lake West Outfall Replacement</t>
  </si>
  <si>
    <t>Lakewood Park Dam Assessment and Repairs</t>
  </si>
  <si>
    <t>Structural Flood Protection</t>
  </si>
  <si>
    <t>Upper Newmarket Creek Drainage Improvements, 2 BMPS</t>
  </si>
  <si>
    <t>Warwick Landing Channel Improvements</t>
  </si>
  <si>
    <t>Governor Drive Channel Stabilization</t>
  </si>
  <si>
    <t xml:space="preserve">Harbor Park Brownfields Shoreline/Flood Protection System </t>
  </si>
  <si>
    <t>Waterside Floodwall</t>
  </si>
  <si>
    <t>Harbor Park Berm</t>
  </si>
  <si>
    <t>Harbor Park Floodwall</t>
  </si>
  <si>
    <t>Wythe Creek Road Widening</t>
  </si>
  <si>
    <t>Poquoson Shores Tidal Flooding</t>
  </si>
  <si>
    <t>2018 Tidegates</t>
  </si>
  <si>
    <t>Stormwater Park</t>
  </si>
  <si>
    <t xml:space="preserve">Kimberly Bridge </t>
  </si>
  <si>
    <t>Pughsville Phase II</t>
  </si>
  <si>
    <t>Downtown Drainage</t>
  </si>
  <si>
    <t>Olde Towne Drainage</t>
  </si>
  <si>
    <t>Windsor Woods Drainage</t>
  </si>
  <si>
    <t>Lake Chubb/Bradford Lake</t>
  </si>
  <si>
    <t>Shore Drive Corridor Improvements Phase III</t>
  </si>
  <si>
    <t>Rosemont Road Phase V</t>
  </si>
  <si>
    <t>Centerville Turnpike Phase III</t>
  </si>
  <si>
    <t>College Park and Level Green Drainage Improvements</t>
  </si>
  <si>
    <t>Ferrell Parkway</t>
  </si>
  <si>
    <t>Princess Anne Plaza Drainage Improvements - Phase I</t>
  </si>
  <si>
    <t>The Lakes Drainage Improvements</t>
  </si>
  <si>
    <t>Indian River Road Phase VII-B</t>
  </si>
  <si>
    <t>Cleveland Street Improvements IV</t>
  </si>
  <si>
    <t>Elbow Road Extended Phase II-D</t>
  </si>
  <si>
    <t>Centerville Turnpike Phase II</t>
  </si>
  <si>
    <t>Elbow Road Extended Phase II-B</t>
  </si>
  <si>
    <t>Indian River Road Phase VII-A</t>
  </si>
  <si>
    <t>Landstown Road Improvements Phase I</t>
  </si>
  <si>
    <t>Shore Drive Corridor Improvements Phase IV</t>
  </si>
  <si>
    <t>Kemps Lake Retrofit</t>
  </si>
  <si>
    <t xml:space="preserve">Chatham Hall Lake Retrofit </t>
  </si>
  <si>
    <t>Eastern Shore Drive - Cape Henry Canal Phase II</t>
  </si>
  <si>
    <t>Eastern Shore Drive - Lynnhaven Drive Pump Station</t>
  </si>
  <si>
    <t>Eastern Shore Drive - Vista Circle Pump Station</t>
  </si>
  <si>
    <t>Eastern Shore Drive - Lynnhaven Colony Park Pump Station</t>
  </si>
  <si>
    <t>Eastern Shore Drive - Elevate Lynnhaven Drive</t>
  </si>
  <si>
    <t>Princess Anne Plaza Golf Course Conversion</t>
  </si>
  <si>
    <t xml:space="preserve">Princess Anne Plaza North London Bridge Creek Pump Station </t>
  </si>
  <si>
    <t>The Lakes - South London Bridge Creek Channels and Gate</t>
  </si>
  <si>
    <t>Windsor Woods - Thalia Creek/Lake Trashmore Improvements</t>
  </si>
  <si>
    <t>Windsor Woods Pump Station</t>
  </si>
  <si>
    <t>Windsor Woods Tide Gate</t>
  </si>
  <si>
    <t>Croatan Beach Restoration</t>
  </si>
  <si>
    <t>Beach Replenishment</t>
  </si>
  <si>
    <t>Nimmo Parkway Phase VII-B</t>
  </si>
  <si>
    <t>Sandbridge Road/Nimmo Parkway Phase VII-A</t>
  </si>
  <si>
    <t>Central Resort District Drainage Improvements</t>
  </si>
  <si>
    <t>First Colonial Rd &amp; VA. Beach Blvd. Intersection Imp.</t>
  </si>
  <si>
    <t>Laskin Road Phase II</t>
  </si>
  <si>
    <t>Southern Canal/Lead Ditch and Culvert Improvements</t>
  </si>
  <si>
    <t>West Neck Road Phase IV</t>
  </si>
  <si>
    <t>Laskin Road Phase I-B</t>
  </si>
  <si>
    <t>Laskin Road Phase III</t>
  </si>
  <si>
    <t>Elbow Road Extended Phase II-C</t>
  </si>
  <si>
    <t>Central Resort District - 24th Street Culvert</t>
  </si>
  <si>
    <t>Central Resort District - Redirect Stormwater to 16th St. Pump Station</t>
  </si>
  <si>
    <t>Chesapeake Beach Beach Restoration</t>
  </si>
  <si>
    <t>Bay Beaches Resortation (Cape Henry &amp; Ocean Park)</t>
  </si>
  <si>
    <t>Bayville Lake Water Quality Improvement Project</t>
  </si>
  <si>
    <t>Bypass Road Stream Restoration</t>
  </si>
  <si>
    <t>Seige Lane Pond</t>
  </si>
  <si>
    <t>Brick Church Road Pond</t>
  </si>
  <si>
    <t>Poquoson Headwaters Ponds and Stream Restoration</t>
  </si>
  <si>
    <t>Natural Shoreline Management</t>
  </si>
  <si>
    <t>James River Conservation Area</t>
  </si>
  <si>
    <t>1.0 miles shared use trail from Falling Creek south to Drewry's Bluff NPS site picnic areas, parking, circulation system, river overlook and driveways</t>
  </si>
  <si>
    <t>Engineering at 50%, estimated 9 months bid ready.</t>
  </si>
  <si>
    <t>Falling Creek Greenway - Linear Park</t>
  </si>
  <si>
    <t>0.6 mile Trail along Falling Creek -from south overlook to James River</t>
  </si>
  <si>
    <t>Late Summer 2020 engineering drawings (RTP funded) completed &amp; ready for construction.</t>
  </si>
  <si>
    <t>boat landing /river access amenities: [2] fishing platforms, vault toliet and canoe/kayak launch</t>
  </si>
  <si>
    <t>Engineering at 40%, estimated 9 months bid ready;section 106 at 50%</t>
  </si>
  <si>
    <t>Dutch Gap Conservation Area</t>
  </si>
  <si>
    <t>relic river loop trail 3 plus tower</t>
  </si>
  <si>
    <t>Engineering at 25%, estimated 9 months bid ready;section 106 at 50%</t>
  </si>
  <si>
    <t>Brown &amp; Williamson</t>
  </si>
  <si>
    <t xml:space="preserve">2 miles of Trails, [4] bridges, 200' boardwalk, 15 car parking, driveway, [2] viewing platforms, interpretive signage, wayfaring signage </t>
  </si>
  <si>
    <t>follows approved master plan. Preliminary enginnerring complete and section 106 at 80%</t>
  </si>
  <si>
    <t>coyote drive supplemental amenities</t>
  </si>
  <si>
    <t>lagoon crossing</t>
  </si>
  <si>
    <t>Falling Creek Cottage</t>
  </si>
  <si>
    <t>Stabilize the Moores Creek Cottage at the trailhead to Falling Creek Ironworks</t>
  </si>
  <si>
    <t>design build - no engineering plan required</t>
  </si>
  <si>
    <t>Tangier Island Shoreline Management</t>
  </si>
  <si>
    <t>Implementation of Phase 1 living breakwaters; east coast of Tangier, north of the new USACE jetty, and adjacent to the new USFWS breakwater along the east channel.</t>
  </si>
  <si>
    <t>Implementation of Phase 2 living breakwaters along the western coast of the Uppards</t>
  </si>
  <si>
    <t>Arlington Plantation Shoreline Protection, Northampton County</t>
  </si>
  <si>
    <t>Demolition of some existing traditional shoreline protections, which are not addressing the erosion issues in the area. Replace with a new, dynamic system, including planting marsh/beach grass vegetation. Provides protection for about $14M of assessed properties.</t>
  </si>
  <si>
    <t>Town of Parksley Stormwater Project, Accomack County</t>
  </si>
  <si>
    <t>Downstream BMP to reduce stormwater flooding and improve water quality in the Chesapeake Bay.</t>
  </si>
  <si>
    <t>Town of Hallwood Stormwater, Accomack County</t>
  </si>
  <si>
    <t>Town of Bloxom Stormwater, Accomack County</t>
  </si>
  <si>
    <t>Town of Cheriton, Northampton County</t>
  </si>
  <si>
    <t>Town of Eastville Stormwater, Northampton County</t>
  </si>
  <si>
    <t>Town of Chincoteague Desalination Plant</t>
  </si>
  <si>
    <t>Convert water use to deep wells in the brackish aquifer to protect water supply, adhere to Groundwater Protection Plan, and reduce associated subsidence and lateral saltwater intrusion.</t>
  </si>
  <si>
    <t>Village of Oyster Community Plan</t>
  </si>
  <si>
    <t>Work with the residents, the County, The Nature Conservancy, and the Housing Alliance to develop a plan to reduce risk to the residences and maintain an economically viable working waterfront for commercial fisheries and aquaculture facilities. This would include full engineering for all critical infrastructure.</t>
  </si>
  <si>
    <t xml:space="preserve">Northampton County Stormwater </t>
  </si>
  <si>
    <t>Plan and full engineering for reconfiguration of County-owned ditches and stormwater management to address tidal impacts (backflow) and implement water quality BMPs.</t>
  </si>
  <si>
    <t>Accomack County Stormwater</t>
  </si>
  <si>
    <t>Cedar Island Implementation</t>
  </si>
  <si>
    <t>Implement the NFWF funded VIMS design and plan for protections of the southern portion of Cedar Island by creating a marsh platform to the west of the island, thus providing protections for the vital waters, wetlands, and the Town of Wachapreague.</t>
  </si>
  <si>
    <t>Town of Saxis Living Breakwaters</t>
  </si>
  <si>
    <t>Installation of additional living breakwaters along the wharf and new construction at the beach adjacent to the USACE dredged material placement site.</t>
  </si>
  <si>
    <t>Saxis Island Causeway Improvements</t>
  </si>
  <si>
    <t>Assessment, engineering, and cost estimates associated with at least two options for improving resiliency and passability of the Saxis Causeway during storm and tidal events.</t>
  </si>
  <si>
    <t>Northampton County Shelter</t>
  </si>
  <si>
    <t>Conversion of the old hospital in Nassawadox into an emergency shelter, pandemic annex, and disaster training facility.</t>
  </si>
  <si>
    <t>Onancock Historic Wharf</t>
  </si>
  <si>
    <t>Still an active working waterfront and recreational economic driver for the Town of Onancock and the County of Accomack, significant improvements are needed to increase the resiliency of the historic wharf, which floods at lunar tide events.</t>
  </si>
  <si>
    <t>Quinby Channel Dredging and Beneficial Use</t>
  </si>
  <si>
    <t>Using the engineering designs developed in 2020 by Waterway Survey and Engineering LTD and permitted by the VMRC, this project will dredge the nonfederal portion of the seaside bays providing Quinby Harbor access to the Atlantic.</t>
  </si>
  <si>
    <t>Kings Creek Dredging and Beach Nourishment</t>
  </si>
  <si>
    <t xml:space="preserve">Using the engineering designs developed in 2020 by Waterway Survey and Engineering LTD and permitted by the VMRC, this project will dredge Kings Creek, a nonfederal waterway, just north of Cape Charles and provide sediment for beach nourishment at Cape Charles public beach and/or at Cherrystone Resort. </t>
  </si>
  <si>
    <t>Dredging and Beneficial Use Planning, Engineering, and Permitting</t>
  </si>
  <si>
    <t>Using preliminary information in the Regional Dredging Needs Assessment and completed efforts, as funded by the Waterway Management Fund of the Virginia Port Authority, this project would get 8 projects to shovel ready.</t>
  </si>
  <si>
    <t>Waterfront Flood Protection Project</t>
  </si>
  <si>
    <t>E. Glebe, Ashby and Commonwealth Storm Sewer Capacity Project</t>
  </si>
  <si>
    <t>Drainage and Capacity</t>
  </si>
  <si>
    <t>Four Mile Run Flood Control Project</t>
  </si>
  <si>
    <t>Oakland Terr. Timber Branch Channel Wall</t>
  </si>
  <si>
    <t>Key Drive Tributary Wall</t>
  </si>
  <si>
    <t>Loyola Street Culvert and Structure Replacement</t>
  </si>
  <si>
    <t>Donaldson Run Tributary B Stream Restoration</t>
  </si>
  <si>
    <t>Stream restoration</t>
  </si>
  <si>
    <t>Ballston Pond Wetland Restoration</t>
  </si>
  <si>
    <t>Green infrastructure</t>
  </si>
  <si>
    <t>N Oakland Street Bioretention</t>
  </si>
  <si>
    <t>N Larrimore ST @ 9th St  N Bioretention</t>
  </si>
  <si>
    <t>South Walter Reed Drive @ 5th ST S Bioretention</t>
  </si>
  <si>
    <t>Sparrow Pond Wetland Restoration</t>
  </si>
  <si>
    <t>Donaldson Run Tributary A Stream Repair</t>
  </si>
  <si>
    <t>Stream/outfall repair</t>
  </si>
  <si>
    <t>Gulf Branch Stream Restoration</t>
  </si>
  <si>
    <t>Randolph St. Outfall stabilization</t>
  </si>
  <si>
    <t>26th St. Outfall stabilization</t>
  </si>
  <si>
    <t>Woodrow St. Outfall Stabilization</t>
  </si>
  <si>
    <t>Drainage Improvements for Glebe Rd at Ballston Garage</t>
  </si>
  <si>
    <t>Drainage Improvements for 18th St N and N Monroe St</t>
  </si>
  <si>
    <t>Dredging and maintenance for Four Mile Run flood control project</t>
  </si>
  <si>
    <t>Flood control</t>
  </si>
  <si>
    <t>Drainage improvements to Little Falls Rd.</t>
  </si>
  <si>
    <t>Dumbarton St. Culvert Improvements</t>
  </si>
  <si>
    <t xml:space="preserve">Drainage Improvements </t>
  </si>
  <si>
    <t>Accotink Creek at Danbury Forest</t>
  </si>
  <si>
    <t>Ashburton Manors Sec 1 &amp; 2</t>
  </si>
  <si>
    <t>Pond Retrofit</t>
  </si>
  <si>
    <t>Centre Ridge PD6 12D-1</t>
  </si>
  <si>
    <t>Crook Branch at Mantia Hills and Ridgelea</t>
  </si>
  <si>
    <t>Huntington Feeder Bus Facility</t>
  </si>
  <si>
    <t>Mt. Vernon Govt Center</t>
  </si>
  <si>
    <t>BMP/LID Implementation</t>
  </si>
  <si>
    <t>Little Pimmit Run Trib @ Woodland Ter -- Ph 1</t>
  </si>
  <si>
    <t>Paul Spring - Seg 1 @ Hollin Hills</t>
  </si>
  <si>
    <t>Paul Spring - Seg 2 @Hollin Hills</t>
  </si>
  <si>
    <t>Peyton Run at Longwood Knolls</t>
  </si>
  <si>
    <t>Piney Run @ Lake Werewance</t>
  </si>
  <si>
    <t>Popes Head Creek Tributary @ Havener Rd</t>
  </si>
  <si>
    <t>Sully Basins</t>
  </si>
  <si>
    <t>Pond Retrofits</t>
  </si>
  <si>
    <t>Accotink Creek @ Wakefield Park</t>
  </si>
  <si>
    <t>Shovel Ready</t>
  </si>
  <si>
    <t>Ben Franklin Park Sec 1</t>
  </si>
  <si>
    <t>Leigh &amp; Towlston</t>
  </si>
  <si>
    <t>Scotts Run @ Old Meadow Road</t>
  </si>
  <si>
    <t xml:space="preserve">Powells Creek Phase 1 </t>
  </si>
  <si>
    <t>Spriggs Road</t>
  </si>
  <si>
    <t>Powells Creek Phase 2</t>
  </si>
  <si>
    <t>Buckhall Branch</t>
  </si>
  <si>
    <t>SWM Facility #232</t>
  </si>
  <si>
    <t>SWM Facility #416</t>
  </si>
  <si>
    <t>SWM Facility #386</t>
  </si>
  <si>
    <t>SWM Facility #91</t>
  </si>
  <si>
    <t>SWM Facility #689</t>
  </si>
  <si>
    <t>Lake Drive Reforestation</t>
  </si>
  <si>
    <t>Reforestation</t>
  </si>
  <si>
    <t>Ben Lomond Park Area E</t>
  </si>
  <si>
    <t>Bristoe Station Battlefield Phase 3</t>
  </si>
  <si>
    <t xml:space="preserve">Captain Sinclair's Public Pier Flood Elevation/Replacement Project </t>
  </si>
  <si>
    <t xml:space="preserve">400 Ft Public Fishing Pier impacted by Hurricane Florence: Flood Elevation/ Replacement Project </t>
  </si>
  <si>
    <t>seeking funding now</t>
  </si>
  <si>
    <t>Captain Sinclair's Public Boat Ramp Flood Elevation project</t>
  </si>
  <si>
    <t>redesign and re-elevate a 16ft x 30 ft concrete ramp impacted by flooding</t>
  </si>
  <si>
    <t>Hogg Island - Guinea Marsh Restoration</t>
  </si>
  <si>
    <t>Armoning and protecting with living shorelines, Hogg Island at entrance to Monday Creek in Gloucester County.  This island protects two acuaculture companies and provides storm surge protection</t>
  </si>
  <si>
    <t>Perrin Wharf Public  Landing- Flood control-Infrastructure project</t>
  </si>
  <si>
    <t>redesign shoreline, public parking and removal and replacement of 300 ft public commercial fishing wharf subject to recurrent flooding and storm damage</t>
  </si>
  <si>
    <t>Brown Tract Public Nature Platform Flood Elevation Project</t>
  </si>
  <si>
    <t>redesign and re-elevate a  250 foot nature platform subject to recurrent flooding</t>
  </si>
  <si>
    <t>Dutchman's Point Publicly-owned Flood Control Dredge Material Storage Area</t>
  </si>
  <si>
    <t xml:space="preserve">Design and build  publicaly owned dredge material flood storage area in flood plain for active shovel ready project </t>
  </si>
  <si>
    <t xml:space="preserve">in permit phase </t>
  </si>
  <si>
    <t>Aberdeen Creek/Timberneck Creek State Park Publicly-owned Flood Control Dredge Material Storage Area</t>
  </si>
  <si>
    <t xml:space="preserve">Design and build  publicly owned  dredge material flood storage area in flood plain for active shovel ready project </t>
  </si>
  <si>
    <t>Bay-Wide Tide Gauge Stations for New Coastal Insurance Products (Parametric)</t>
  </si>
  <si>
    <t>National Water Level Observation Tide Gauge stations bay wide for coastal insurance @ $50,000 each</t>
  </si>
  <si>
    <t>Mathews County Out Fall Ditches</t>
  </si>
  <si>
    <t>Drainage issues on public outfall ditches 9 total @ $12 liner foot (17,000 linier feet)</t>
  </si>
  <si>
    <t xml:space="preserve">application applied </t>
  </si>
  <si>
    <t>Mathews County VDOT Ditch UPC 105731-  VDOT 6 year Plan</t>
  </si>
  <si>
    <t>$50,000 for remaining drainage public project need</t>
  </si>
  <si>
    <t>Mathews County VDOT- 12 Drainage Open Calls</t>
  </si>
  <si>
    <t>VDOT-Rt 14,692,682,640,617,642,611 Clogged public ditches, filled ditches</t>
  </si>
  <si>
    <t>Mathews VDOT Ditch Drainage Improvements</t>
  </si>
  <si>
    <t>VDOT Rt- 610,613, 621, 14, 618, 617, 703, 651,644 Clogged public ditches, filled ditches</t>
  </si>
  <si>
    <t xml:space="preserve">Prince Street Public Road Ending Flood Control-Infrastructure Project </t>
  </si>
  <si>
    <t xml:space="preserve">address flooding at public recreational launch at end of Prince Street, Essex County </t>
  </si>
  <si>
    <t>Whiting Creek Public Access Improvements</t>
  </si>
  <si>
    <t>Shoreline Armoring/Flood Protection; Drainage Improvements; redesign flood prone public parking &amp; access for commercial and recreational users</t>
  </si>
  <si>
    <t>Permit secured</t>
  </si>
  <si>
    <t>Reuse design and use for recurentely flooded public land: Mattaponi River Public Fishing Pier Expansion &amp; Commercial Seafood Hub Construction</t>
  </si>
  <si>
    <t>Construction of seafood marketplace; Expansion of public fishing pier; Flooding resilience improvements to site</t>
  </si>
  <si>
    <t>Seeking funding now</t>
  </si>
  <si>
    <t>Middle Peninsula VDOT Wharf Enhancement Projects</t>
  </si>
  <si>
    <t>Infrastructure flood management improvements to the 3 VDOT public docks/landing/wharves (Williams Landing, Browns Bay, Lovers Lane ); Including resilience &amp; drainage improvements</t>
  </si>
  <si>
    <t>Flood proof and/or elevate pump stations in Town of West Point</t>
  </si>
  <si>
    <t>Improvements to 3 Pump Stations</t>
  </si>
  <si>
    <t>Mathews County Fire Station Flood Mitigation Projects</t>
  </si>
  <si>
    <t>Retrofit four fire stations, subject to recurent flooding with flood mitigation measures</t>
  </si>
  <si>
    <t>Mathews County Owned Hole-n-Wall</t>
  </si>
  <si>
    <t>County owned waterfront restaruant under lease to operator.  Due to high water table, flooding, and nonfunctioning drainfield located under impervious parking lot restaurant is dependent on pump and haul at present.   this is significant source of local meals tax revenue</t>
  </si>
  <si>
    <t>Design Phase</t>
  </si>
  <si>
    <t>East River Boatyard</t>
  </si>
  <si>
    <t>redevelopment of a publicly owned, flood and storm impacted waterfront commercial site into a mixed-use flood mitigated facility for public access &amp; aquaculture.  Improvements include shoreline armoring, flood protection, wetlands creation</t>
  </si>
  <si>
    <t>in design/development</t>
  </si>
  <si>
    <t>Haven Beach Improvements</t>
  </si>
  <si>
    <t>beach &amp; dune nourishment along Chesapeake Bay.  Can use sandy dredge spoil material from nearby navigation channels.  Projects can include hard stabilization such as breakwaters, groins, jetties, etc.  Project will reduce sotrm driven erosion &amp; flooding</t>
  </si>
  <si>
    <t>conceptual</t>
  </si>
  <si>
    <t>Thin layer spreading from public dredging for marsh replenishment</t>
  </si>
  <si>
    <t>use of dredge spoil material to help elevate marsh platform.  Helps marsh resiliency against sea level rise.  Coastal marshes are essential for flood &amp; erosion protection, seafood nursery areas, waterfowl forage &amp; nesting, etc.</t>
  </si>
  <si>
    <t>Sea level rise resiliency for small publicly (less than 1/2 acre) publicaly  owned public access sites (estimated 300 sites across the Middle Peninsnula)</t>
  </si>
  <si>
    <t>shoreline protection and pier reconstruction for public access sites threatened by sea level rise &amp; erosion.  Project will build resiliency into access structures like piers &amp; ramps, and can make use of living shorelines to ensure the site is a viable access point in the long run</t>
  </si>
  <si>
    <t>Middle Peninsula 6 county region- storm drainage backflow prevention</t>
  </si>
  <si>
    <t>install one-way structures at storm drainage outflow locations to prevent tidal intrusion into storm drain system.  Pipe outflows can use check valves, unimproved outflows can use tide gates or other structural solutions</t>
  </si>
  <si>
    <t>breakwater protection around New Point Lighthouse</t>
  </si>
  <si>
    <t xml:space="preserve">install offshore breakwaters for storm and flooding around New Point Comfort Lighthouse island.  Protects a structure listed on National Register of Historic Places.  </t>
  </si>
  <si>
    <t>Upton's Point Marina Access ,Shoreline Restoration</t>
  </si>
  <si>
    <t xml:space="preserve">Armorring shoreline along the
access road to the marina to
include the culvert that allows tidal waters to flow through to nearby Jamison Cove. The volume of water is too great for the width of the culvert opening causing erosion of the roadway giving 
access to th
boat ramp.
</t>
  </si>
  <si>
    <t>Middle Peninsula Evacuation Route Flood Mitigation Projects</t>
  </si>
  <si>
    <t>Improvements to flood-prone primary evacuation routes at Rt. 17 in Essex/Tappahannock; Rt-30 in King William; Rt 17N in Gloucester; Rt 14/Rt 198/Rt 17 in Mathews; Rt 30/Rt 33 in West Point</t>
  </si>
  <si>
    <t>Tappahannock Business District Road Drainage Improvements</t>
  </si>
  <si>
    <t>Stormwater drainage improvements and tidal storm surge mitigation enhancements at Newbill Drive in Tappahannock</t>
  </si>
  <si>
    <t>Town of West Point Beach Flooding Elevation Project</t>
  </si>
  <si>
    <t xml:space="preserve">The beaches located at the end of Main Street and 5th Street are frequently flooded at high tide. In order to continue to use these areas as public beaches they will need to be raised and stablized. </t>
  </si>
  <si>
    <t>Glass Island Boat Landing Flooding Elevation Project</t>
  </si>
  <si>
    <t>The parking area, docks and ramps at the Town’s only motorized boat launch is flooding on an increasingly frequent basis.  In order to keep this facility accessible, it’s will need to be elevated.</t>
  </si>
  <si>
    <t>Gloucester Point Beach Park Drainage Improvements</t>
  </si>
  <si>
    <t xml:space="preserve">Poor drainage results direct stormwater runoff to the York river and ponding of otherwise usable park space. The park is adjacent to the York River and best practice dictates a BMP structure to minimize stormwater runoff impacts to the York River. Requesting funding to support design and construction of drainage and stormwater control measures. </t>
  </si>
  <si>
    <t>Conceptual</t>
  </si>
  <si>
    <t>Animal Control Drainage Improvements</t>
  </si>
  <si>
    <t>Poor drainage results in ponding in the vicinity of Animal Control Offices, Animal Shelter, Dog Run and accessory structures. The seasonal ponding limits the use of space provided for staff and volunteers to manage and care for animals. Requesting funding to support grading and installation of stormwater control measures.</t>
  </si>
  <si>
    <t>Historic Court Circle Drainage Improvements</t>
  </si>
  <si>
    <t>Poor drainage results in ongoing damage to historic structures within Gloucester's Historic Court Circle. Rising damp and general moisture exposure has degraded these structures. Design of stormwater control measures is currently underway however construction is not funded. Requesting funding for the installation of stormwater control measures to include drainage trenches adjacent to historic structures.</t>
  </si>
  <si>
    <t>In Design</t>
  </si>
  <si>
    <t>Beaverdam Park Drainage Improvements</t>
  </si>
  <si>
    <t>The Existing Beaverdam Parking Lot consists of compacted crushed stone. The severe grade of the parking lot results in regular erosion of the crushed stone which washes towards and into the Beaverdam Reservoir. The sediment and material erosion is an environmental concern, drinking water quality risk and operational problem. For successful stormwater measures, the parking lot must be resurfaced to prevent burdening the stormwater control system work sediment and stone. Requesting funding for the design and construction of grading and resurfacing the parking lot and providing drainage control measures to manage stormwater runoff.</t>
  </si>
  <si>
    <t>Sanitary Sewer Pump Station 11 Flood Protection</t>
  </si>
  <si>
    <t>Pump Station 11 is a low-lying pump station that has flooded repeatedly in its life. The station has had repeated total replacements of contents due to flooding including pumps, motors, controls and generators. When flooded, sanitary sewer is unintentionally released into navigable waters until temporary pumping solutions are enacted. This station serves Walter Reed Hospital, County Jail, nursing homes and approximately half of the Courthouse area and discharges to Pump Station 13 (also submitted). Early conceptual design work and cost estimating has been completed. Requesting funding for design and construction of flood protection work designed to meet floodplain management design standards and regulations.</t>
  </si>
  <si>
    <t>Sanitary Sewer Pump Station 13 Flood Protection</t>
  </si>
  <si>
    <t>Pump Station 13 is a low-lying pump station that has flooded repeatedly during its life.  The station has had repeated total replacements of contents due to flooding including pumps, motors, controls and generators. When flooded, sanitary sewer is unintentionally released into navigable waters until temporary pumping solutions are enacted. This station receives sanitary sewer from the entire courthouse area including discharge from PS 11 which serves Walter Reed Hospital, multiple nursing homes and the County Jail. Early conceptual design work and cost estimating has been completed. Requesting funding for design and construction to meet floodplain management construction standards and regulations.</t>
  </si>
  <si>
    <t>Gloucester Point Beach House Flood Protection</t>
  </si>
  <si>
    <t>The Beach House contains bathrooms and supporting facilities for the Gloucester Point Beach Park. The Beach house has flooded repeatedly throughout it's life including substantial repairs following Hurricane Isabel. Requesting funding for the design and construction of flood protection measures meeting floodplain management construction standards, and regulations. To include other building code requirements such as ADA compliance and wastewater solutions due to flood-prone elevation of wastewater facilities.</t>
  </si>
  <si>
    <t>Carmine's Island Road Flood Protection</t>
  </si>
  <si>
    <t>Carmines Island Road regularly floods during high tides and is impassable during strong storm events. The citizens residing on Carmines Island Road cannot receive emergency services during flood events due to road flooding. Requesting funding to design and construct flood protection measures on Carmines Island Road which may include elevation of the roadway and mitigating construction environmental impacts of adjoining wetlands.</t>
  </si>
  <si>
    <t>Cooks Landing Road Drainage and Flood Protection Improvements</t>
  </si>
  <si>
    <t>Drainage along Cooks Landing Road is insufficient and regularly floods. Following storm events, the road remains flooded by a slow-draining stormwater system. Residents cannot receive emergency services during and following storm events due to roadway flooding. Requesting funding to design and construction drainage improvements and flood protection measures to prevent roadway inundation.</t>
  </si>
  <si>
    <t>Guinea Sanitary Waste Flood Proofing</t>
  </si>
  <si>
    <t>The Guinea area of Gloucester County contains poor soil conditions, high water table and inadequate draining for septic systems. A significant amount of septic systems in this area have failed. These failed systems contribute to harmful nutrient loading of the surrounding navigable waters which adversely impacts marine life, water quality and the local shellfish industry. The failed systems further impact real estate values. Requesting funding for the planning, design and construction of flood proofed sanitary sewer system to serve residents and businesses along Guinea Road and its tributary roadways.</t>
  </si>
  <si>
    <t>Guinea Area Roadway Drainage and Flood Protection Improvements</t>
  </si>
  <si>
    <t>Roads and ditches are regularly flooded along Guinea Road and its tributary streets. These flooding events dampens local productivity by limiting traffic, adversely impacts real estate values and prohibits emergency services from responding to service calls. Requesting funding for planning, design and construction of drainage improvements and flood protection improvements along Guinea Road and its tributary streets.</t>
  </si>
  <si>
    <t>Floodproofing Commercial Fishing Facilities</t>
  </si>
  <si>
    <t xml:space="preserve">Many of Gloucester's commercial fishing facilities regularly receive impacts of flooding due to storm surge. Requsting funding for the design and construction of flood protection measures towards wharves, marinas, public/private coastal flood protection structures and other facilities and infrastructure supporting commercial fisheries. </t>
  </si>
  <si>
    <t>Aberdeen Creek Wharf Flood Proofing</t>
  </si>
  <si>
    <t>Pilings and support structure is in poor condition due to flooding. The economic loss of the degraded facility adversely effects the local economy and forces commercial activity to travel to distant locations. Requesting funding for design and construction of flood proofing wharf facilities and infrastructure.</t>
  </si>
  <si>
    <t>Gloucester Point Fishing Pier</t>
  </si>
  <si>
    <t>Existing Fishing pier is subject to stormwater flooding and at the end of its useful life. Electrical cricuits are not to floodproofed. Requesting funding for the design and construction replacement fishing pier to meet flood protection standards and reslience. To include ADA compliance and building code compliance.</t>
  </si>
  <si>
    <t>Middlesex County Sewer Deltaville and other areas subject to flooding</t>
  </si>
  <si>
    <t xml:space="preserve">Project would remove an estimated 600 drainfields serving businesses and residences in low lying areas in Deltaville and other areas by placing them on a sanitary public sewer system  </t>
  </si>
  <si>
    <t>PER Completed, ready to Design bid</t>
  </si>
  <si>
    <t xml:space="preserve">Fishing Bay road elevation and flood provention </t>
  </si>
  <si>
    <t>Project would elevate approx 2000 feet of roadway allowing better season round access to Stove Point community</t>
  </si>
  <si>
    <t>in consideration</t>
  </si>
  <si>
    <t xml:space="preserve">Mill Creek Boat ramp dredging, sand tranfer mitigation and flood prevention </t>
  </si>
  <si>
    <t>Reopen a Virginia Department of Game and Inland Fisher Boat ramp a water way to use that is current closed to commercial waterman and recreational fishing</t>
  </si>
  <si>
    <t>in development</t>
  </si>
  <si>
    <t>Rt 749 Kays Lane Improvements at Root Swamp</t>
  </si>
  <si>
    <t xml:space="preserve">Elevation of low-lying secondary road subject to recurent flooding </t>
  </si>
  <si>
    <t>Rt 721 Newtown Road Improvements near Bradley Farm Rd., Level Green Rd., Cedar Plane Rd. &amp; Glebe Rd.</t>
  </si>
  <si>
    <t>Rt 623 Indian Neck Road Improvements</t>
  </si>
  <si>
    <t>Rt 628 Improvements at Spring Cottage Rd., Todds Bridge Rd., &amp; Pattie Swamp Rd.</t>
  </si>
  <si>
    <t>Rt 631 Improvements at Fleets Mill Road &amp; Norwood Road</t>
  </si>
  <si>
    <t>Rt 636 Miinter Lane at Walkerton Creek</t>
  </si>
  <si>
    <t>Rt 620 Improvements at Powcan Rd &amp; Duck Pond Rd.</t>
  </si>
  <si>
    <t>Rt 634 Mt. Elba Rd Improvements at Flat Areas</t>
  </si>
  <si>
    <t>Rt 633 Mantua Rd Improvements at Garnetts Creek</t>
  </si>
  <si>
    <t>Rt 617 Exol Rd Improvements at Exol Swamp</t>
  </si>
  <si>
    <t>Rt 14 Improvements at The Trail  and Buena Vista Rd.</t>
  </si>
  <si>
    <t>Rt 614 Devils Three Jump Rd Improvements at Mt. Olive Rd</t>
  </si>
  <si>
    <t>Rt 613 Dabney Rd Improvements at Little Tastine Swamp</t>
  </si>
  <si>
    <t>Rt 611 Tastine Rd Improvements at Little Tastine Swamp</t>
  </si>
  <si>
    <t>Rt 603 Lombardy Rd Improvements at Little Tastine Swamp</t>
  </si>
  <si>
    <t>Rt 608 Clancie Rd Improvements at Bugan Villa Drive</t>
  </si>
  <si>
    <t>Rt 601 Improvements at Stratton Major Rd &amp; Cherry Row Ln</t>
  </si>
  <si>
    <t>Rt 644 Jonestwon Rd Improvements at Meadow Swamp</t>
  </si>
  <si>
    <t>Rt 605 Plain View Ln Improvements at Guthrie Creek</t>
  </si>
  <si>
    <t>Rt 666 Tuckers Rd Improvements (entire road)</t>
  </si>
  <si>
    <t>Rt 667 Wrights Dock Rd Improvement (entire road)</t>
  </si>
  <si>
    <t xml:space="preserve">Rt 640 Lyneville Rd drainage culvert Improvements </t>
  </si>
  <si>
    <t>Rt 625 Improvements at Poplar Hill Rd &amp; Byrds Mill drainage culvert improvements</t>
  </si>
  <si>
    <t>Road elevation &amp; Drainage Improvements</t>
  </si>
  <si>
    <t>Rt 615 Union Hope Rd Improvements at Exol Swamp</t>
  </si>
  <si>
    <t>Rt 604 Bryds Bridge Rd Improvements at Bryds Bridge</t>
  </si>
  <si>
    <t>Rt 612 Lilly Pond Rd Improvements at Dragons Swamp Bridge</t>
  </si>
  <si>
    <t>Rt 610 Dragonville Rd Improvements at Timber Brook Swamp</t>
  </si>
  <si>
    <t>Rt 617 Island Farm Rd Improvements at Piscataway Creek</t>
  </si>
  <si>
    <t>Rt 646 Fort Lowery Ln Improvements at Rappahannock River</t>
  </si>
  <si>
    <t>Rt 680 River Place Improvements at Rappahannock River</t>
  </si>
  <si>
    <t>Rt 636 VFW Rd Improvements at Cypress Swamp</t>
  </si>
  <si>
    <t>Rt 632 Mt. Olive-Cohoke Rd Improvements at intersection of Rt 633</t>
  </si>
  <si>
    <t>Rt 609 Smokey Rd Improvements at Herring Creek</t>
  </si>
  <si>
    <t>Rt 628 Dorrel Rd Improvements at Herring Creek</t>
  </si>
  <si>
    <t>Rt 1006 Thompson Ave Improvements at West Point Creek</t>
  </si>
  <si>
    <t>Rt 1003 Chelsea Rd Improvements at West Point Creek to dead end</t>
  </si>
  <si>
    <t>Rt 1130 Glass Island Rd Improvements at Mattaponi River</t>
  </si>
  <si>
    <t>Rt 1107 Kirby St Improvements from 1st to 7th Street</t>
  </si>
  <si>
    <t>1st to 7th St Improvements between Kirby St and Pamunkey River</t>
  </si>
  <si>
    <t>2nd to 5th St Improvements between Lee St and Mattaponi River</t>
  </si>
  <si>
    <t>Rt 684 Starvation Rd Improvements from Big Oak Ln to ESM</t>
  </si>
  <si>
    <t>Rt 662 Allmondsville Rd Improvements from Rt 606 to Rt 618</t>
  </si>
  <si>
    <t>Rt 618 Chappahosic Rd Improvements from Rt 662 to Rt 639</t>
  </si>
  <si>
    <t>Rt 636 Brays Point Rd Improvements from Eagle Ln to ESM</t>
  </si>
  <si>
    <t>Rt 1303 Carmines Island Rd Improvements from Garnder Ln to ESM</t>
  </si>
  <si>
    <t>Rt 646 Jenkins Neck Rd Improvements at various spots from Owens Rd to ESM</t>
  </si>
  <si>
    <t>Rt 649 Improvemetns at Maryus Rd from Haywood Seafood Ln to ESM &amp; Severn Wharf Rd various spots from Rt 653 to ESM</t>
  </si>
  <si>
    <t>Rt 649 Maryus Rd Improvements from Haywood Seafood Ln to ESM</t>
  </si>
  <si>
    <t>Rt 652 Rowes Point Rd Improvements from Rt 653 to ESM</t>
  </si>
  <si>
    <t>Rt 602 Burkes Pond Rd Improvements from Friendship Rd to Burkes Mill Dr</t>
  </si>
  <si>
    <t>Rt 623 Ware Neck Rd Improvements from Rt 14 to Ware Point Rd</t>
  </si>
  <si>
    <t>Rt 3 John Clayton Memorial Hwy Improvements from Cow Creek to Crab Thicket Rd</t>
  </si>
  <si>
    <t>US-17 Improvements from Woods Cross Road to Adner Rd and at the Gloucester/Middlesex line at Dragon Rd</t>
  </si>
  <si>
    <t>Rt 614 Corduroy Rd Improvements at Robins Neck to dead end</t>
  </si>
  <si>
    <t>Town of West Point Street Flooding Elevation Project</t>
  </si>
  <si>
    <t xml:space="preserve">Several of the Streets located in Downtown West Point flood on a regular basis during high tide.  This project would elevate several of these streets above high water and complete necessary storm water infrastructure work. The streets of primary concern are a portion of Kirby Street and portions of 1st through 7th Streets.   </t>
  </si>
  <si>
    <t>Rt 610 Marsh Hawk Rd Improvements from Rt 614 to Rt 611</t>
  </si>
  <si>
    <t>Rt 600 Improvements at Circle Dr near Rt 14 &amp; Light House Rd from Rt 14 to ESM</t>
  </si>
  <si>
    <t>Rt 611 Improvements at Tabernacle Rd from Rt 613 to Rt 610 &amp; from Rt 610 to Rt 609</t>
  </si>
  <si>
    <t>Rt 609 Improvements at Bethel Beach Rd from Rt 610 to ESM &amp; from Rt 614 to Rt 611</t>
  </si>
  <si>
    <t>Rt 643 Haven Beach Rd Improvements from Rt 704 to ESM</t>
  </si>
  <si>
    <t>Rt 633 Old Ferrr Rd Improvements from Rt 663 to Gwynns Island Bridge</t>
  </si>
  <si>
    <t>Rt 608 Potato Neck Rd Improvements from Rt 649 to ESM</t>
  </si>
  <si>
    <t>Rt 644 Bandy Ridge Rd Improvements from Rt 611 to Rt 614</t>
  </si>
  <si>
    <t>Rt 648 Montague Island Rd Improvements from Rt 604 to ESM &amp; at Mud Creek</t>
  </si>
  <si>
    <t>Rt 651 Smokey Point Improvements from Rt 640 to Rt 685</t>
  </si>
  <si>
    <t>Rt 1103 Irmas Ln Improvements from Rt 33 to Rt 1102</t>
  </si>
  <si>
    <t>Rt 628 Mill Creek Rd Improvements from Rt 702 to ESM</t>
  </si>
  <si>
    <t>Rt 636 Timber Neck Rd Improvements from Rt 643 to Rt 659</t>
  </si>
  <si>
    <t>Rt 604 Bayport Rd Improvements at Masons Mill Swamp</t>
  </si>
  <si>
    <t>Rt 604 Nesting Rd Improvements at Mud Creek</t>
  </si>
  <si>
    <t>Rt 610 Burchs Mill Rd Improvements at Burch Pond</t>
  </si>
  <si>
    <t>Rt 606 Briery Swamp Rd Improvements at Briery Swamp</t>
  </si>
  <si>
    <t>Rt 602 Wares Bridge Rd Improvements at Wares Bridge and at Brierty Swamp &amp; Old Virginia St Improvements at LaGrange Creek/Hilliards Mill Pond</t>
  </si>
  <si>
    <t>Rt 603 Farley Park Rd Improvements at New Dragon Bridge</t>
  </si>
  <si>
    <t>Rt 618 Lovers Retreat Ln Improvements at Dragon Run Swamp</t>
  </si>
  <si>
    <t>US--17 Improvements at Nickleberry Swamp &amp; at Dragon Swamp</t>
  </si>
  <si>
    <t>Rt 616 Town Bridge Rd Improvements at Glebe Swamp &amp; at Town Bridge Swamp</t>
  </si>
  <si>
    <t>Rt 629 Stormont Rd Improvements at My Lady Swamp &amp; at Healys Mill Pond</t>
  </si>
  <si>
    <t>Rt 620 Philpot Rd Improvements at Healys Mill Pond Swamp</t>
  </si>
  <si>
    <t>Rt 625 Improvements at Bobs Hole Rd at Mill Creek &amp; at Barracks Mill Rd at Barracks Mill Pond</t>
  </si>
  <si>
    <t>Rt 624 Regent Rd Improvements at Mill Creek</t>
  </si>
  <si>
    <t>Rt 622 Dirt Bridge Rd Improvements at Locklies Creek</t>
  </si>
  <si>
    <t>Rt 33 Improvements at Conrad Point/Wilton Creek</t>
  </si>
  <si>
    <t>Rt 631 North End Rd Improvements at Sturgeon Creek</t>
  </si>
  <si>
    <t>Stingray Point Road Improvements at Rt 688, Rt 622, Rt 654, Rt 1113, &amp; Rt 33</t>
  </si>
  <si>
    <t>VA</t>
  </si>
  <si>
    <t>Cedar Point Causeway Wetland I</t>
  </si>
  <si>
    <t>Beneficial Use/Wetland Creation</t>
  </si>
  <si>
    <t>Natural Infrastructure, Benecifical Use, Fish &amp; Wildlife Habitat</t>
  </si>
  <si>
    <t>Cedar Point Causeway Wetland II</t>
  </si>
  <si>
    <t>Cullen Park Wetland Project</t>
  </si>
  <si>
    <t>Natural Infrastructure, Nutrient/Water Quality, Fish &amp; Wildlife Habitat</t>
  </si>
  <si>
    <t>Grassy Island Wetland Project</t>
  </si>
  <si>
    <t>Muddy Creek Bay Wetland Restoration (TNC)</t>
  </si>
  <si>
    <t>Inner Bay South Shore Nature-Based Wetlands and Floodplain Restoration (TNC)</t>
  </si>
  <si>
    <t>Willow Point Wetland Restoration</t>
  </si>
  <si>
    <t>Pickerel Creek Floodplain Restoration</t>
  </si>
  <si>
    <t>Pickerel Creek Nature-Based Wetland Barrier East</t>
  </si>
  <si>
    <t>Pickerel Creek Nature-Based Wetland Barrier West</t>
  </si>
  <si>
    <t>Inner Bay Islands and Shoals Wetlands (TNC)</t>
  </si>
  <si>
    <t>Magee Marsh Shoreline Dike Replacement</t>
  </si>
  <si>
    <t>Wetland Enhancement</t>
  </si>
  <si>
    <t>Black River Dredge Material Reuse Facility</t>
  </si>
  <si>
    <t>Beneficial Use Dredge Material</t>
  </si>
  <si>
    <t>Beneficial Use of Dredge Material</t>
  </si>
  <si>
    <t>Conneaut Dredge Material Reuse Facility</t>
  </si>
  <si>
    <t>Fairport Harbor Dredge Material Reuse Facility</t>
  </si>
  <si>
    <t>Toldeo Facility 3 Dredge Material Reuse Facility Upgrades</t>
  </si>
  <si>
    <t>OH</t>
  </si>
  <si>
    <t>OR</t>
  </si>
  <si>
    <t xml:space="preserve">Seestrom Tidelands Restoration Project  </t>
  </si>
  <si>
    <t>Land-use practices since 1850 have substantially decreased the amount and quality of floodplain habitat in the Coquille River basin. These floodplain complexes are vital wintertime rearing habitat for anadromous fish. Anadromous fish returns to the Coquille River are currently estimated at 8% of their historical abundance. Of these species, the Oregon Coast ESU coho salmon were listed under the Endangered Species Act as threatened in 1998. Currently, the primary limiting factors recognized as most threatening to Oregon Coast coho salmon are 1) reduced amount and complexity of habitat 2) degraded water quality 3) blocked/impaired fish passage. This project will address all of these factors on the Seestrom and Alder Creek tidal channels and floodplain by restoring connection and enhancing in-stream and riparian function of 270 acres on a working ranch property, located on the southeast floodplain of the Coquille River near Riverton, OR. Specifically, project actions include replacing 2 tidegates with fish-friendly designs, reconstructing 20,000ft of tidal channels, and fencing and planting along the newly constructed channel. It is estimated that the site will produce an additional ~3,780 additional returning adult coho/year.</t>
  </si>
  <si>
    <t>Oregon Coast Trail (OCT)</t>
  </si>
  <si>
    <t>Trail restoration from Columbia River to Cascade Head</t>
  </si>
  <si>
    <t>Trail restoration from Cascade Head to Reedsport</t>
  </si>
  <si>
    <t>Trail restoration from Reedsport to California border</t>
  </si>
  <si>
    <t>WI</t>
  </si>
  <si>
    <t>Climate Data Infrastructure</t>
  </si>
  <si>
    <t>Targeting unemplyed and underemployed GIS professionals and college students, this project would create temporary GIS positions for one year.  Tasks include developing critical GIS data sets needed in WI to address climate resiliency of communities including flooding hazards, economic and infrastructure vulnerabilities, renewable energy and CO2 sequestration.</t>
  </si>
  <si>
    <t>Assuming a one year project length.</t>
  </si>
  <si>
    <t>Kenosha Dunes Restoration</t>
  </si>
  <si>
    <t>Implementing innovative natural infrastructure approaches for restoring ecological health and aquatic biodiversity of degraded dune and beach systems in southeastern Wisconsin. The primary focus is on the Kenosha Dunes complex in Kenosha County at the Chiwaukee Prairie State Natural Area, where rapid erosion is threatening this unique dune ecosystem and a series of perched wetlands.</t>
  </si>
  <si>
    <t>Mutliple year, multi-phase project.</t>
  </si>
  <si>
    <t>Port Milwaukee Storm Repair</t>
  </si>
  <si>
    <t>Repair port infrastructure damage from January 2020 coastal storm that was excaberated by Lake Michigan water levels. Wave height, wave energy and flooding caused significant damage to infrastructure including dock walls and pavement.</t>
  </si>
  <si>
    <t>Possibly 1-3 year project duration.</t>
  </si>
  <si>
    <t>Southeastern Wisconsin Storm repair</t>
  </si>
  <si>
    <t>Repair to infrastructure damaged by January 2020 storms and not covered FEMA funding.</t>
  </si>
  <si>
    <t>Town of La Pointe dock expansion</t>
  </si>
  <si>
    <t>Ozaukee County land acquisition</t>
  </si>
  <si>
    <t>probably 1 year or less</t>
  </si>
  <si>
    <t>Ashland Ore Dock renovation</t>
  </si>
  <si>
    <t>multiple phases: can be broken down</t>
  </si>
  <si>
    <t>Youth Corps Crews for Fish Habitat Restoration</t>
  </si>
  <si>
    <t xml:space="preserve">This project will hire three youth conservation crews (ages 18-27) to conduct simple habitat restoration projects in the cold water streams and tributaries of the Bad River Watershed in northern Wisconsin’s Lake Superior Basin. Work will occur on private, public, and tribal land with one crew dedicated exclusively to on- and off-reservation priorities identified in collaboration with LSB tribes. Projects will involve applying simple techniques to arrest headwater gully formation in upper watershed areas above where habitat or fish passage has been degraded.  Examples of restoration actions to be completed by conservation crews include but are not limited to small gully and bank stabilization, vegetation restoration, and debris removal. </t>
  </si>
  <si>
    <t>This will be a two-year project. Crews will consist of 6 people including a crew leader for 1-year of service.  This adds up to 6 crews of 6 people total.  Expenses will include personnel, transportation, hand tool equipment, nursery stock (native trees, grasses, seed mixes), erosion control materials, and training. The crews will be hired through an existing employment training network such as the Wisconsin Conservation Corps or Americorps.</t>
  </si>
  <si>
    <t>Restoration to increase resilience of cold water fisheries in the Lake Superior Basin</t>
  </si>
  <si>
    <t xml:space="preserve">This project will implement priority habitat and hydrologic restoration projects identified through recent flood hazard and aquatic habitat assessments in Wisconsin's Bad River Watershed.  Work will prioritize restoration of upper watershed wetland storage &amp; infiltration to reduce erosion and enhance baseflow to cold-water streams; grade control to reconnect cold water streams to floodplains; and repair/replacement of culverts that impeded fish passage and destabilize streams.   </t>
  </si>
  <si>
    <t>This will be a two-year project. Assumes 17 jobs/$1M spent which is consistent with actual job creation under prior stimulus packages.</t>
  </si>
  <si>
    <t>Chiwaukee Prairie SNA Pike River Corridor Restoration</t>
  </si>
  <si>
    <t>This project will focus on the
acquisition and restoration of 600 acres of prairie. Restoration efforts would include habitat resoration and enhancement, invasive species management and reconnect isolated wetlands.</t>
  </si>
  <si>
    <t>Multi-year project.</t>
  </si>
  <si>
    <t>Improve aquatic connectivity
within three Lake Michigan
watersheds</t>
  </si>
  <si>
    <t>This project will increase connectivity via
removal/remediation of impediments
such as dams and failed culverts in three
large tributaries to Lake Michigan
(Kewannee, Saulk/Sucker, and Ahnapee
Rivers). This project will help many of the target fish species (such as lake sturgeon) as well as migratory birds by reconnecting previously disconnected habitat.</t>
  </si>
  <si>
    <t>Oconto Marsh
wetland project</t>
  </si>
  <si>
    <t>Currently, the high water condition in this area is resulting in a lack of emergent vegetation, incursion by invasive species and some property damage (due to erosion and flooding). Install a wave break that would increase wetland area to the north, enhance wetland acreage to the south by controlling invasive plants.</t>
  </si>
  <si>
    <t>Allouez Bay and Nemadji River restoration</t>
  </si>
  <si>
    <t>This is a project located in the St. Louis
River estuary at the mouth of the Nemadji River and Allouez Bay. This project would target 200 acres for
restoration and enhancement. In Allouez Bay use plantings to re-establish wild rice, and in the Nemadji River we
would use dredged materials to rebuild
coastal wetlands. The goal would be to
improve the interspersion of existing
wetlands in the area and to re-establish
habitat in the mouth of the Nemadji.</t>
  </si>
  <si>
    <t>Fish Creek wetland and
bluff restoration</t>
  </si>
  <si>
    <t>This project will target 200 feet of
streambank for stabilization, which will
reduce erosion and sedimentation into
Fish Creek and Chequamenon Bay. It will
also benefit migratory birds, wood turtle, and result in improved fish nursery habitat. This project has been fully designed.</t>
  </si>
  <si>
    <t>One-year project.</t>
  </si>
  <si>
    <t>WA</t>
  </si>
  <si>
    <t xml:space="preserve">Partner with hopper dredge contractors and the U.S. Army Corps of Engineers (Seattle, Portland, and San Francisco Districts) to dredge the federal navigation channels and pump ashore clean sand to nourish adjacent areas that are critical for protecting federal infrastructure and provide important benefits to the environment, economy, and community well-being. These projects will include contracts with community programs to educate, execute site management plans, improve public access, complete restoration efforts and living shoreline protection to ensure the investment has long-term benefits. 
Projects:
- Grays Harbor, WA: 1122 Project - South Beach and Half Moon Bay
- North Shore Willapa Bay, WA: Shoalwater Bay Tribe
- Mouth of the Columbia River, OR and WA: East Sand Island and Benson Beach
- Coos Bay, OR: Log Spiral Bay
- San Francisco, CA: Ocean Beach
</t>
  </si>
  <si>
    <t>Critical Infrastructure - Drinking Water</t>
  </si>
  <si>
    <t>Dungeness River Delta Drinking Well Relocation (Jamestown S'Klallam Tribe):
This project would decommission two drinking wells at risk from flooding on the Dungeness River delta, and install a new well at a location at a higher elevation.  Design and scoping are complete.</t>
  </si>
  <si>
    <t xml:space="preserve">Neah Bay Tsoo-Yess  Emergency Well Installation (Makah Tribe):
This project will be to install a new emergency municipal well for the Makah Indian Reservation.  The project has been on-going for over 4 years by the Makah Tribe and Indian Health Service.  Permits and designs are complete and the project is shovel-ready. This request is for the funding shortfall to pay for construction costs.  Total project costs are approximately $900,000, but only $200,000 is needed.  </t>
  </si>
  <si>
    <t>Living Shoreline Protection and Restoration</t>
  </si>
  <si>
    <t>Protection of Willapa Bay's north shore is a multi organizational effort including Shoalwater Bay Tribe lands, Washington State Department of Transportation infrastructure, agriculture, and important economic assets to the communities. This project regional strategy that will include dune nourishment, dynamic cobble revetment, restoration of tidal wetlands/marsh, and living shoreline techniques to protect from the most rapid rates of erosion on the entire U.S Pacific Coast.</t>
  </si>
  <si>
    <t>Ediz Hook Rowing Club Building Relocation and Shoreline Restoration (Lower Elwha Klallam Tribe):
This project is the fourth phase of a larger shoreline restoration effort on Ediz Hook, in Port Angeles, Washington.  The project involves relocating a building on Ediz Hook that is at risk from erosion and wave impacts, removing armor, and restoring a ~1000' length of shoreline.  Design is complete, most permits are in hand.</t>
  </si>
  <si>
    <t>4700 Road Decommissioning Project (Makah Tribe):
This project will be to remove a number of fish barrier culverts and abandon approximately 2 mile of forest road in the Waatch watershed.  This project has been in development for nearly 9 years.  There are 31 pipes, including 6 fish barriers located on deep fills that would be removed.  Project could commence in summer 2020 if funding became available.</t>
  </si>
  <si>
    <t>State Parks</t>
  </si>
  <si>
    <t xml:space="preserve">Washington State Parks are an important and vital asset to our state. A recent study confirms that Washington state parks provide economic benefits to rural areas and also contribute to tourism, ecosystems and quality of life. In addition, the annual contribution of the state park system includes:
$1.5 billion in consumer expenditures for travel and outdoor equipment
14,000 jobs created or retained
$212 million in federal, state and local tax revenues generated
There are many capital projects (maintenance and improvement) already identified by the Washington State Parks and Recreation that have not received funding, including:
park expansion, campground improvements and renovation, entrance improvements, vehicle bridge replacement, water system replacement, day use area renovation, day use shelter, and boat launch improvements, interpretive center renovation, utility renovation, septic system replacement, parking expansion, amphitheater improvements, historic preservation, shoreline access improvements, recreation improvements to docks and piers, overnight lodge development, etc.
</t>
  </si>
  <si>
    <t>Totals</t>
  </si>
  <si>
    <t xml:space="preserve">The Ware River Living Shoreline project would improve 1,300 linear ft. of shoreline within the Middle Peninsula. The project is ready to undergo the permitting process. Lewie Lawrence, Executive Director of the Middle Peninsula Planning District Commission, has secured approximately $200,000 in loans and property owner contributions for the project, which has an estimated total cost of $900,000. This project is a partnership between the Middle Peninsula Planning District Commission, and the Virginia  Institute of Marine Science and protects private property and adjacent public roads and rights of way. </t>
  </si>
  <si>
    <t>2876 ft of stream restoration.  Pollutant reductions: 431 lbs of phos, 2,016 lbs of nitrogen, and 50,646 lbb of sed.  Part of Chesapeake Bay TMDL . Henrico County estimates 8 jobs created for the 1-year length of the project.</t>
  </si>
  <si>
    <t>1132 ft of stream restoration.  Pollutant reductions: 173 lbs of phos, 530 lbs of nitrogen, and 20,004 lbb of sed.  Part of Chesapeake Bay TMDL. Henrico County estimates 8 jobs created for the 1-year length of the project.</t>
  </si>
  <si>
    <t>Resilience Learning Park in Norfolk, Virginia which will be open to the public. This project has the potential to normalize the use of natural systems to abate erosion and prolong the productive use of urban waterfront properties as Norfolk grapples with the second highest rate of sea level rise in the US. The non-profit Elizabeth River Project has purchased 0.75 waterfront acres on Knitting Mill Creek, chosen by the City of Norfolk as its top focus for a new green infrastructure plan. Two dozen stakeholders and partners including the City and two universities developed the project concept: To redevelop this brownfield site into a Resilience Lab and Learning Park. The site will be the centerpiece for a resilience corridor on one of Norfolk’s commercial streets, offering hope and a way forward for businesses and residents to redevelop on the urban waterfront in ways that protect the ecosystem as well as humans for the near-term, with planned obsolescence in 50 years as shorelines go underwater. The Resilience Learning Park, in final design for construction in 2020, will feature a living shoreline, oyster reef, rain gardens, a changing display of emerging resilience practices, presented by the universities and other partners, and a public dock for passive paddling.  Total project cost $1,200,000 and will provide jobs for up to 35 people.   Construction could be completed in 18 months.  Please note that the public dock is $200,000 of the budget indicated above.</t>
  </si>
  <si>
    <t>The Elizabeth River Project in 2012 opened the Paradise Creek Nature Park with the City of Portsmouth.  Then in 2018 the park was turned over to the City of Portsmouth to be operate as the second largest park in the city.   The 40 acres of restored wetlands and revitalized forest present an “urban oasis” where all ages explore many education opportunities, from volunteer service learning to workshops and field trips. The Elizabeth River Project added the first enclosed classroom in 2018 with the opening of the Fred W. Beazley River Academy. Immediately interest and education opportunities more than doubled. The classroom stays booked for in-house and community education.  To meet the need for expanding education programs including new outreach to at-risk youth work develop program an expansion is planned to add 1,500 sq. ft. to the existing 1,300 sq. ft. academy.  Total project cost is $1,000,000 and construction could start in 18 months.  This project would result in  50 jobs and 10 students a year from underserved communities would get training for environmental jobs.</t>
  </si>
  <si>
    <t>Culvert expansion</t>
  </si>
  <si>
    <t>Benefiting Endangered species - Atlantic salmon</t>
  </si>
  <si>
    <t>Create fish passage</t>
  </si>
  <si>
    <t>Dam removal</t>
  </si>
  <si>
    <t>Infrastructure relocation</t>
  </si>
  <si>
    <t>Winnegance Fishway Repair Project</t>
  </si>
  <si>
    <t>Place bags under concrete fishwaythen pump the bags with concrete thus providing much neede support as the fishway is in danger of collapsing</t>
  </si>
  <si>
    <t>Repairing the fishway will help in maintaining the river herring fish population, provide a source of fresh lobster bait for area lobstermen in the spring when fresh bait is scarce, and the operation of the fishway provides valuable research information to Maine's Department of Marine resources.</t>
  </si>
  <si>
    <t>NJ Coastal Lakes</t>
  </si>
  <si>
    <t>Restoration activities including but not limited to Lake Takanassee, Lake Como, Little Silver Lake, Sylvan Lake, Silver Lake, Twilight Lake, Fletcher Lake, Lake Wesley, Sunset Lake, Glimmerglass Lake, Deal Lake, Wreck Pond, Lake Louise, Lake of the Lillies, and Stockton Lake</t>
  </si>
  <si>
    <t>Lake restoration activities include stormwater management practices, dredging, de-snagging, outfall and spillway repair, berm and floodwall repair, pump station and infrastructure repair</t>
  </si>
  <si>
    <r>
      <rPr>
        <b/>
        <u/>
        <sz val="11"/>
        <color theme="1"/>
        <rFont val="Calibri"/>
        <family val="2"/>
        <scheme val="minor"/>
      </rPr>
      <t>Notes on this data:</t>
    </r>
    <r>
      <rPr>
        <b/>
        <sz val="11"/>
        <color theme="1"/>
        <rFont val="Calibri"/>
        <family val="2"/>
        <scheme val="minor"/>
      </rPr>
      <t xml:space="preserve">
</t>
    </r>
    <r>
      <rPr>
        <sz val="11"/>
        <color theme="1"/>
        <rFont val="Calibri"/>
        <family val="2"/>
        <scheme val="minor"/>
      </rPr>
      <t xml:space="preserve">- This is a preliminary collection of data from State and Territory Coastal Zone Management Programs. If there is no data in the spreadsheet for a State or Territory that </t>
    </r>
    <r>
      <rPr>
        <b/>
        <sz val="11"/>
        <color theme="1"/>
        <rFont val="Calibri"/>
        <family val="2"/>
        <scheme val="minor"/>
      </rPr>
      <t>DOES NOT</t>
    </r>
    <r>
      <rPr>
        <sz val="11"/>
        <color theme="1"/>
        <rFont val="Calibri"/>
        <family val="2"/>
        <scheme val="minor"/>
      </rPr>
      <t xml:space="preserve"> mean tat that State or Territory has no shovel-ready coastal infrastructure or habitat restoration projects, it simply means that we have yet to collect that data.
- The data is not a comprehensive list of all of the shovel-ready coastal infrastructure and habitat restoration projects in each included State or Territory.
- The data </t>
    </r>
    <r>
      <rPr>
        <b/>
        <sz val="11"/>
        <color theme="1"/>
        <rFont val="Calibri"/>
        <family val="2"/>
        <scheme val="minor"/>
      </rPr>
      <t>DOES NOT</t>
    </r>
    <r>
      <rPr>
        <sz val="11"/>
        <color theme="1"/>
        <rFont val="Calibri"/>
        <family val="2"/>
        <scheme val="minor"/>
      </rPr>
      <t xml:space="preserve"> reflect that these are priority projects for each included States or Territories. </t>
    </r>
    <r>
      <rPr>
        <b/>
        <sz val="11"/>
        <color theme="1"/>
        <rFont val="Calibri"/>
        <family val="2"/>
        <scheme val="minor"/>
      </rPr>
      <t xml:space="preserve">
</t>
    </r>
    <r>
      <rPr>
        <sz val="11"/>
        <color theme="1"/>
        <rFont val="Calibri"/>
        <family val="2"/>
        <scheme val="minor"/>
      </rPr>
      <t>- The projects listed for each State or Territory may not be the projects that would be completed if federal funding were to become available through an infrastructure bill - higher priority projects may arise or some of the listed projects may be funded, initiatied, and/or completed prior to the availability of such federal funds.</t>
    </r>
    <r>
      <rPr>
        <b/>
        <sz val="11"/>
        <color theme="1"/>
        <rFont val="Calibri"/>
        <family val="2"/>
        <scheme val="minor"/>
      </rPr>
      <t xml:space="preserve">
Description of the data:
</t>
    </r>
    <r>
      <rPr>
        <sz val="11"/>
        <color theme="1"/>
        <rFont val="Calibri"/>
        <family val="2"/>
        <scheme val="minor"/>
      </rPr>
      <t>- The data call sought shovel-ready projects, this was defined as projects that may still currently be in design/engineering/permitting phases but could break ground in 0-18 months.
- The data call requested that projects be either 1) coastal infrastructure or 2) coastal habitat restoration projects similar to those funded through the National Oceanic and Atmospheric Administration under the American Recovery and Reinvenstment Act. This could include larger projects that may more traditionally be funded through other entities such as the Army Corps of Engineers but could alternatively be funded through NOAA.
- The data call requested actual projected cost or, if actual cost was not yet avaialble, an estimated cost for the project. Where cost estimates were provided in as a range, we selected the highest number in that range to standardize costs for the purpose of calculating totals.</t>
    </r>
    <r>
      <rPr>
        <b/>
        <sz val="11"/>
        <color theme="1"/>
        <rFont val="Calibri"/>
        <family val="2"/>
        <scheme val="minor"/>
      </rPr>
      <t xml:space="preserve">
</t>
    </r>
    <r>
      <rPr>
        <sz val="11"/>
        <color theme="1"/>
        <rFont val="Calibri"/>
        <family val="2"/>
        <scheme val="minor"/>
      </rPr>
      <t>- The data call requested actual projected short-term and long-term jobs created by the project, if this information was not yet available it was recommended to calculate an estimate based on the post-ARRA research which determined that for every $1M in NOAA habitat restoration funding 17 jobs were created. Short-term jobs were generally categorized as being limited to the length of the project (typically less than 3 years). Long-term jobs were generally categorized as jobs that extended after the completion of the project (typically 3+ years, with most estimated to be at least 5-10 years or permanent). Where jobs were provided as a range, we selected the highest number in that range to standardize jobs for the purpose of calculating totals. Where jobs were provided as fractions based on State/Territory calculation method we left the number as a fraction.</t>
    </r>
    <r>
      <rPr>
        <b/>
        <sz val="11"/>
        <color theme="1"/>
        <rFont val="Calibri"/>
        <family val="2"/>
        <scheme val="minor"/>
      </rPr>
      <t xml:space="preserve">
</t>
    </r>
    <r>
      <rPr>
        <sz val="11"/>
        <color theme="1"/>
        <rFont val="Calibri"/>
        <family val="2"/>
        <scheme val="minor"/>
      </rPr>
      <t>- The request to include notations on whether a project would protect endangered species, coral reefs, fish, or shellfish, address marine debris/derelict vessel removal, provide climate adaptation benefits, use natural infrastructure, or benefit disadvantaged communities was to provide additional information on projects supporting congressional priorities for coastal infrastructure and habitat restoration as reflected by the Ocean-Based Climate Solutions Act in the 116th Congress.</t>
    </r>
  </si>
  <si>
    <t>Ashtabula Plant C Reuse Facility, Engineering and Design</t>
  </si>
  <si>
    <t>Critical Infrastructure - Port and Harbor</t>
  </si>
  <si>
    <t>Critical Infrastructure - Seismic Retrofit</t>
  </si>
  <si>
    <t>Earthquakes are a known high risk to Washington State. Seismic retrofits are critical to infrastructure and essential public facilities for health, safety, and welfare. There are a number of projects within Washington's coastal zone that are listed in Hazard Mitigation Plans and communities have applied for construction resources through the FEMA Pre-Disaster Mitigation Program, but have not been funded to date. 
Projects:
- Pierce County Lower White River seismic retrofit of County potable water infrastructure.
- City of Seattle Hiawatha Community Center seismic retrofit
- Lake Whatcom Water and Sewer District Water Reservoir seismic project of County potable water infrastructure
- City of Renton Airport Earthquake Mitigation Project
- City of Vancouver Water Station 5 Reservoir/Pump Station seismic retrofit of City potable water infrastructure
- Port of Port Angeles William R. Fairchild Airport Seismic Retrofit
- Sammamish Plateau Water &amp; Sewer District 7MG Tank Seismic Retrofit
- King County West Point Treatment Plant Admin and Ops Center Seismic Upgrades
- North City Water District Sheridan Beach Loop seismic upgrade to replace an aging watermain and install a second watermain
- Lake Meridian Water District 1.9 MG Reservoir and seismic retrofit of City potable water infrastructure
- Carbonado Raw Water Reservoir seismic retrofit of City potable water infrastructure
- Covington Water District Tank Replacement of existing c. 1976 seismically vulnerable and inadequate potable water tank with 4M gal seismically upgraded tank to meet increased drinking and fire suppression needs.
- Pierce County Department of Emergency Management, Structural Retrofitting of E.B. Wilson Apartments: one of its low-income housing properties located in downtown Tacoma.</t>
  </si>
  <si>
    <t>Port of Ilwaco Marina Flood Mitigation Project:
This project addresses two critical areas at the Port of Ilwaco Marina that have been damaged during on-going storm surge-related coastal flooding. The project activities consist of bulkhead replacements to mitigate flood damage, stabilize the bank and critical infrastructure including utilities. This project will provide flood risk reduction by retrofitting existing structures including: 1) replacing and raising the elevation of the West Main Gangway bulkhead to protect the main marina accessway and associated marina tenants utility connections, and 2) replacing and raising the elevation of the wharf bulkhead for a commercial tenant (Jessie’s Ilwaco Fish Company-an anchor tenant for the Port and local community) to prevent flooding of the wharf and associated risk to their electrical system, processing wastewater treatment system and utilities.</t>
  </si>
  <si>
    <t>Grays Harbor North Jetty rehabilitation to protect the residential development and public beach, and complete feasibility to identify a solution to erosion at the City's Wastewater Treatment Facility (coastal storm risk management project CAP 14)</t>
  </si>
  <si>
    <t>Critical Infrastructure - Transportation</t>
  </si>
  <si>
    <t>Critical Infrastructure - Tsunami Evacuation</t>
  </si>
  <si>
    <t xml:space="preserve">Snohomish County Ben Howard and Mann Road Elevation:
Mann road is the only access point for hundreds of homes south of the City of Sultan. During winter and fall, flooding in the area is caused by the Skykomish River, the South Slough, and streams draining the hills to the south. Road closures frequently trap property owners on this dead-end road, requiring them to shelter in place. During 2015, Snohomish County funded a study to understand the flood frequency of the roadway flooding and develop a relationship between the roadway loss of use and the flood stage of the Skykomish River. This project proposes to elevate the roadway in three locations (Mann Road, Ben Howard Road, and the 311th Ave SE road corridors) to adjust the frequency of the flooding from a 1-2 year frequency, to an approximate 5-year flood frequency. </t>
  </si>
  <si>
    <t>Cities along Washington's Pacific Coast are located in mapped Tsunami inundation zones (data and mapping completed by the Washington State Department of Natural Resources). In these cities, the life safety risk to residents and visitors is extreme due to the lack of naturally occurring high ground in the area. Natural high ground cannot be reached within the short period of time (approximately 20-30 minutes) between a major earthquake and the arrival of the first tsunami wave. There are several cities ready to move forward with tsunami vertical evacuation facilities.
Projects:
- City of Westport
- City of Ocean Shores
- Stevens Elementary, City of Aberdeen
- Pacific County Fire District #1, Ocean Park</t>
  </si>
  <si>
    <t>Marine Debris</t>
  </si>
  <si>
    <t>Implementation of the 2018 Washington Marine Debris Action Plan. In the United States, marine debris is defined as “any persistent solid material that is manufactured or processed, directly or indirectly, intentionally or unintentionally, disposed of or abandoned into the marine environment or the Great Lakes.” Marine debris is a growing global problem that harms the environment and commerce, as well as threatens navigation safety and human health.
Throughout Washington, numerous organizations have worked diligently to prevent and remove marine debris from our shorelines and marine waters. Since 1971, marine debris removal has been conducted along Washington’s Pacific Coast and throughout the Puget Sound. Outreach projects have targeted recreational and commercial fishermen to reduce gear loss and increase reporting of lost gear. Educational programs for children and adults have been developed to increase awareness of marine debris and encourage actions to prevent it. 
Marine debris is a large-scale problem, and its prevention and removal efforts benefit greatly from partnerships and collaboration. The accomplishments achieved by partnerships and the realization that much can be gained by banding together to address marine debris, has resulted in enthusiastic support by many partners for the creation of the Washington Marine Debris Action Plan (WA MDAP). As in other regions across the United States, the National Oceanic and Atmospheric Administration Marine Debris Program (NOAA MDP) emphasizes the importance of partner contributions to similar regional and state action plans, prioritizes supporting and facilitating the creation of this action plan, and is committed to supporting the WA MDAP for years to come.</t>
  </si>
  <si>
    <t>Waikiki Beach</t>
  </si>
  <si>
    <t>Waikiki Beach Renourishment</t>
  </si>
  <si>
    <t xml:space="preserve">Difficult to calculate long term job support, but studies have indicated that Waikiki Beach is worth $2 Billion to the visitor economy.   </t>
  </si>
  <si>
    <t>Erosion Control Improvements - 42-323 &amp; 42 Old Kalanianaole (Kooku Pl)</t>
  </si>
  <si>
    <t xml:space="preserve"> NPDES Erosion control Improvement: Installation of erosion control improvements on Old Kalanianaole Road (sites #3 and #18)</t>
  </si>
  <si>
    <t>Makakilo Neighborhood Park Erosion Prone Improvements,</t>
  </si>
  <si>
    <t xml:space="preserve"> NPDES Erosion Control Improvements: TRM, Grading, New Ramp,Stairway, Walkways,Reconstruct Structures,Drainage Improvements,Grassing, Irrigation</t>
  </si>
  <si>
    <t>Kapolei Drainage Improvements</t>
  </si>
  <si>
    <t xml:space="preserve"> Drainage improvements by the installation of a drainage pipes to drain the newly constructed Kapolei area.</t>
  </si>
  <si>
    <t>Kokokahi Place Drainage Improvements.</t>
  </si>
  <si>
    <t xml:space="preserve"> Construct relief drain in unimproved area.</t>
  </si>
  <si>
    <t>3043 Numana Outfall Improvements.</t>
  </si>
  <si>
    <t xml:space="preserve"> Improvements of Numana Road drainage outfall.</t>
  </si>
  <si>
    <t>Flood Control Improvements - Kalauao Stream Improvements.</t>
  </si>
  <si>
    <t xml:space="preserve"> Stabilization of eroded stream bank. </t>
  </si>
  <si>
    <t xml:space="preserve">Ahuwale Ditch Drainage Improvements. </t>
  </si>
  <si>
    <t xml:space="preserve">Improvements to Ahuwale Ditch drainage system along Ahuwale Street (TMK: 3-20:001 to 010) and Aipuni Street (TMK: 3-6-17:065 to 067); and the connected pipe drainage system. </t>
  </si>
  <si>
    <t>Kaneohe Community Park Erosion Prone Improvements.</t>
  </si>
  <si>
    <t xml:space="preserve"> NPDES Erosion Control Improvements: Construct Retaining Walls, Drainage Improvements, Erosion and Slope Stabilization Measures, fencing,Grading, Grassing/Irrigation</t>
  </si>
  <si>
    <t>Erosion Control Improvements - California Avenue @ Wahiawa Botanical Gardens &amp; Uwalu Circle - Circle Mauka St.</t>
  </si>
  <si>
    <t xml:space="preserve"> NPDES Erosion Control Improvements: Installation of permanent erosion improvements at Wahiawa Botanical Gardens ; Installation of permanent improvements at Uwalu Circle</t>
  </si>
  <si>
    <t>Kaamilo Outlet Repairs</t>
  </si>
  <si>
    <t>Kaamilo/Okana Outlet Repairs. Drainage improvements at Kaamilo Road and Okana Road drainage outlets.</t>
  </si>
  <si>
    <t>Ala Moana Beach Restoration</t>
  </si>
  <si>
    <t>Ala Moana Regional Park - Sand Replenishing.  Long term erosion has negatively impacted the width of sand along the largest stretch of the beach.  Sand deposits in the ocean will alleviate the sparse conditions, bury the exposed coral rubble just below the sand and restore the beach to a safer and more attractive condition.</t>
  </si>
  <si>
    <t>Renovation of the Kahuku EMS Station</t>
  </si>
  <si>
    <t>Renovation of the EMS  Kahuku Station for modernization and energy efficiency.  There will be a second ambulance staged there in the event the community is cut off from the larger community, as occurred recently in the areas of Waiahole, Waikane, Waialua, and Haleiwa, due to  torrential rain and flooding.  The Department has plans and designs completed which are currently under final review.</t>
  </si>
  <si>
    <t>10-20</t>
  </si>
  <si>
    <t>Contruction of Waimanalo EMS Station</t>
  </si>
  <si>
    <t>Contruction of new Waimanalo EMS Station.  There will be a second ambulance staged there in the event the community is cut off from the larger community, as occurred recently in the areas of Kailua, Waimanalo, and Hawaii Kai, due to  torrential rain and flooding.  The Department has completed conceptual plans.  Design needs to be initiated.</t>
  </si>
  <si>
    <t>Honouliuli mangrove removal and native flora planting</t>
  </si>
  <si>
    <t>This three-year project on the island of Oahu builds upon a partnership between the State and a community-based organization rooted in volunteer workdays and education, which fosters placed based stewardship for natural resources.  The plan for this project is to remove invasive introduced mangroves and replace that with indigenous flora, thus improving water quality and creating habitat that is amenable to indigenous species.  Additionally, these results will have lasting benefits for the communities that depend on these natural resources to sustain their traditional and cultural practices.</t>
  </si>
  <si>
    <t>Heeia wetland restoration and native flora planting</t>
  </si>
  <si>
    <t>This three-year project on the island of Oahu builds upon a partnership between the State, federal government, and a community-based organization aiming to manage resources in a traditional and cultural manner, which balance food security and management of native species.  The plan of this project is to remove invasive introduced species such as mangrove and grasses, and replace that with indigenous flora, thus improving water quality and creating habitat that is amenable to indigenous species.  Additionally, these results will have lasting benefits for the communities that depend on these natural resources to sustain their traditional and cultural practices.</t>
  </si>
  <si>
    <t>Maunalua sediment control</t>
  </si>
  <si>
    <t>This three-year project on the island of Oahu builds upon a partnership between the State and a community-based organization rooted in volunteer workdays and education, which fosters placed based stewardship for natural resources.  The plan for this project is to implement best management practices for the purpose of improving water, which in turn will have ecosystem benefits related to indigenous species.  Additionally, these results will have lasting benefits for the communities that depend on these natural resources to sustain their traditional and cultural practices.</t>
  </si>
  <si>
    <t>Hawaiian rare ark</t>
  </si>
  <si>
    <t>This State driven contract construction project on the island of Oahu builds upon a world renown coral restoration nursery.  Requested funds will be allocated to augment the Hawaiian rare coral ark aspect of this facility.  The Hawaiian rare coral ark houses rare and endemic coral species which are replicated and out-planted for coral restoration efforts.  This project not only benefits corals, but also the numerous indigenous species associated with coral reefs.  Additionally, these results will have lasting benefits for the communities that depend on these natural resources to sustain their traditional and cultural practices.</t>
  </si>
  <si>
    <t>n/a (contract project)</t>
  </si>
  <si>
    <t>South shore coral restoration</t>
  </si>
  <si>
    <t>This state driven three-year project aims to increase coral restoration activities in conjunction with the States world renown coral restoration nursery.  The plan is to take corals that have been replicated at the coral nursery and out-plant them on the South shore of Oahu.  This project not only benefits corals, but also the numerous indigenous species associated with coral reefs.  Additionally, these results will have lasting benefits for the communities that depend on these natural resources to sustain their traditional and cultural practices.</t>
  </si>
  <si>
    <t>Waianae coral restoration</t>
  </si>
  <si>
    <t>This state driven three-year project aims to increase coral restoration activities in the State of Hawaii.  The plan is to take corals of opportunity that have a low chance of survival without intervention and secure them on an existing artificial reef off the West side of Oahu Island.  This project not only benefits corals, but also the numerous indigenous species associated with coral reefs.  Additionally, these results will have lasting benefits for the communities that depend on these natural resources to sustain their traditional and cultural practices.</t>
  </si>
  <si>
    <t>Kealakekua coral restoration</t>
  </si>
  <si>
    <t>This state driven three-year project aims to increase coral restoration activities in the State of Hawaii.  The plan is to take corals of opportunity that have a low chance of survival without intervention and secure them on minimally colonized substrate at Kealakekua bay on the island of Hawaii.  This project not only benefits corals, but also the numerous indigenous species associated with coral reefs.  Additionally, these results will have lasting benefits for the communities that depend on these natural resources to sustain their traditional and cultural practices.</t>
  </si>
  <si>
    <t>Marine debris clean up</t>
  </si>
  <si>
    <t>This two-year State driven project aims to partner with established marine debris removal organization throughout the State.  Activities will include removal of accumulated marine debris on the shorelines of Kauai, Oahu, Molokai, Maui, and Hawaii.  These activities will reduce entanglement and smothering of near shore habitats and the indigenous species associated such as coral reefs, fish, sea turtles, seals, and others.  Additionally, these results will have lasting benefits for the communities that depend on these natural resources to sustain their traditional and cultural practices.</t>
  </si>
  <si>
    <t>Maunalua urchin out-planting</t>
  </si>
  <si>
    <t>This three-year project on the island of Oahu builds upon a partnership between the state and a community-based organization rooted in volunteer workdays and education, which fosters placed based stewardship for natural resources.  Activities will include the production of urchins at the State’s urchin hatchery and out-planting these urchins on the coral reefs of Maunalua bay.  These activities will benefit coral reefs and indigenous species associated with coral reefs by reducing the competition from algae (grazed by urchins) that corals experience.  Additionally, these results will have lasting benefits for the communities that depend on these natural resources to sustain their traditional and cultural practices.</t>
  </si>
  <si>
    <t>Hawaii institute of marine biology sea wall</t>
  </si>
  <si>
    <t xml:space="preserve"> This State driven contract construction project on the island of Oahu builds upon a partnership between Hawaii’s Department of Land and Natural Resources and the University of Hawaii.  This project will replace an existing dilapidating seawall at Moku O Loe, the home of the Hawaii Institute of Marine Biology.  Activities will utilize cutting edge technology by incorporating concrete based material that have been chemically developed to facilitate the colonization of indigenous benthic species such as coral and algae.  The wall will also be textured in a way to further facilitate the colonization of indigenous benthic species.  Although in general seawalls is not the preferred alternative to coastal stabilization, at times it is deemed necessary.  This project will serve as model approach when these structures are deemed necessary.  </t>
  </si>
  <si>
    <t>Ewa alien algae removal and native limu planting</t>
  </si>
  <si>
    <t xml:space="preserve">This two-year project on the island of Oahu builds upon a partnership between the state and a community-based organization rooted in assuring that resources are in place for traditional and cultural practitioners to continue engaging the natural environment as they have in the past.  Activities will include the removal on introduced invasive algae (a major threat to coral reefs) and the out planting of desirable indigenous botanical species.  These activities will not only sustain traditional and cultural practices, but also develop habitat amenable to indigenous aquatic resources.   </t>
  </si>
  <si>
    <t>Molokai alien algae removal and native limu planting</t>
  </si>
  <si>
    <t xml:space="preserve">This three-year project on the island of Molokai builds upon a partnership between the state and a community-based organization rooted in assuring that resources are in place for traditional and cultural practitioners to continue engaging the natural environment as they have in the past.  Activities will include the removal on introduced invasive algae (a major threat to coral reefs) and the out planting of desirable indigenous botanical species.  These activities will not only sustain traditional and cultural practices, but also develop habitat amenable to indigenous aquatic resources.   </t>
  </si>
  <si>
    <t>Waimanalo alien algae removal and native limu planting</t>
  </si>
  <si>
    <t>Maunalua alien algae removal and native limu planting</t>
  </si>
  <si>
    <t>This Two-year project on the island of Oahu builds upon a partnership between the state and a community-based organization rooted in volunteer workdays and education, which fosters placed based stewardship for natural resources.  Activities will include the removal on introduced invasive algae (a major threat to coral reefs) and the out planting of desirable indigenous botanical species.  These activities will not only sustain traditional and cultural practices, but also develop habitat amenable to indigenous aquatic resources.</t>
  </si>
  <si>
    <t xml:space="preserve">Honoapiilani Highway (RTE 30) Coastal Highway Realignment at Vicinity of Mopua </t>
  </si>
  <si>
    <t>This is an immediate improvement on Honoapiilanii Highway at Mopua to move the roadway about 12 feet mauka within the existing Hawaii DOT right-of-way to mitigate coastal erosion.</t>
  </si>
  <si>
    <t>Kamehameha Highway (Route 83) Oahu, Shoreline Mitigation at Kaaawa Elementary</t>
  </si>
  <si>
    <t>This project is to reconstruct roadway shoulder on Kamehameha Highway at Kaaawa Elementary which was destroyed by coastal erosion and install erosion mitigation measure. Kamehameha Highway is the primary route serving the community.</t>
  </si>
  <si>
    <t>Beach Nourishment Pilot Project on Oahu (Kaaawa and Hauula) and Kauai (Wailua and Waikoko)</t>
  </si>
  <si>
    <t>To install Sandsaver to nourish the beaches at the 4 sites that are currently experiencing coastal erosion problem. Nourishing the beach can help slow down coastal erosion rate to the coastal highway and retain beaches for the public to enjoy.</t>
  </si>
  <si>
    <t>Farrington Highway (Rte 93) Oahu, Coastal Highway Mitigation, Vicinity of Keaau Stream Bridge</t>
  </si>
  <si>
    <t xml:space="preserve">To repair the exposed guardrail near Keaau Stream Bridge and scour at the bridge footing due to wave action.  Farrington Highway is the primary route serving the west coast community. </t>
  </si>
  <si>
    <t xml:space="preserve">Molokai Fishpond areas (Niaupala Fishpond, small portion of Kuapeke Fishpond, and Kahinapohaku Fishpond) </t>
  </si>
  <si>
    <t>These areas are good candidates for green solutions, as the issue here has more to do with tidal fluctuations that are more drastic due to the fishpond walls being in disrepair.  Work would involve the placement of Kyowa bags into the water to protect the roadway from being undermined and using indigenous and endemic sea grass to inhibit further erosion due to the tidal changes.
This would allow us to then repave the road with AC with paving grids to increase the resilience of the roads due to less edge confinement support.</t>
  </si>
  <si>
    <t>Implementation of Pohakea Watershed Storm Water Management Plan</t>
  </si>
  <si>
    <t>Road repair to include water bars, substrate improvement, decommissioning, revegetation</t>
  </si>
  <si>
    <t>Installation of 2 water tanks for fire fighting and vegetation restoration</t>
  </si>
  <si>
    <t>Habitat and vegetation restoration</t>
  </si>
  <si>
    <t>Structural repair of headcuts to retain soil</t>
  </si>
  <si>
    <t>Construction and improvement of detention basins</t>
  </si>
  <si>
    <t>Construction and improvement of fire breaks</t>
  </si>
  <si>
    <t>Marine Debris Program</t>
  </si>
  <si>
    <t>Marine Debris Clean Up Statewide</t>
  </si>
  <si>
    <t>Oahu Forest health</t>
  </si>
  <si>
    <t>Watershed fire protection - green breaks</t>
  </si>
  <si>
    <t>Hawaii Forest health</t>
  </si>
  <si>
    <t>Puuwaawaa Fire fuel break maintenance to protect people and forests</t>
  </si>
  <si>
    <t>Hawaii Restoration</t>
  </si>
  <si>
    <t>Tree Planting at Kohala and Waimau</t>
  </si>
  <si>
    <t>Statewide Forest Restoration</t>
  </si>
  <si>
    <t xml:space="preserve">Tree planting for forest carbon sequestration for climate change mitigation </t>
  </si>
  <si>
    <t>Hawaii Forest Restoration</t>
  </si>
  <si>
    <t>Puuwaawaa Native Tree Planting in Puuwaawaa Forest Reserve</t>
  </si>
  <si>
    <t>Oahu Tree Planting Restoration</t>
  </si>
  <si>
    <t>Common native seed banking</t>
  </si>
  <si>
    <t>Maui Tree Planting and Watershed Restoration</t>
  </si>
  <si>
    <t>Plant 500,000 seedlings to restore LHWRP priority watersheds</t>
  </si>
  <si>
    <t>Kauai Fire Prevention</t>
  </si>
  <si>
    <t>Fire break maintenance</t>
  </si>
  <si>
    <t>Kauai Offshore Islet Management</t>
  </si>
  <si>
    <t>Moku ae'ae seabird restoration</t>
  </si>
  <si>
    <t>Kauai Seabird Habitat Restoration</t>
  </si>
  <si>
    <t xml:space="preserve">Lehua Island Ecosystem Restoration </t>
  </si>
  <si>
    <t>Kauai Wetland Restoration</t>
  </si>
  <si>
    <t>Improve Mana Plains Wetlands</t>
  </si>
  <si>
    <t>Oahu Wetland Restoration</t>
  </si>
  <si>
    <t>Pouhala Marsh Protection</t>
  </si>
  <si>
    <t>Puu Waawaa Fence Construction</t>
  </si>
  <si>
    <t>Maui Watershed Protection fencing</t>
  </si>
  <si>
    <t>5.58 miles Watershed protection fencing at DHHL-Kahikinui, Nuʻu Mauka Ranch, Kaupo Ranch</t>
  </si>
  <si>
    <t>Oahu Fire Prevention</t>
  </si>
  <si>
    <t>Hawaii Puu Makaala Natural Area Reserve, Kulani Tract Fire Water system refurbishment</t>
  </si>
  <si>
    <t>Plans, design, construction and equipment for water catchment refurbishment to support wildfire suppression and reforestation.</t>
  </si>
  <si>
    <t>Hawaii Lupea Forest Protection Fence</t>
  </si>
  <si>
    <t>Construction of fence to protect 4,500 acres of mesic and dryland forest in Kona</t>
  </si>
  <si>
    <t>Hawaii Hakalau Fence Replacement</t>
  </si>
  <si>
    <t>Construction for replacing damaged ungulate fences</t>
  </si>
  <si>
    <t>Hawaii Hilo Forest Reserve Nukupahu Fence</t>
  </si>
  <si>
    <t xml:space="preserve">Construction of a fence to protect approximately 1,200 acres of watershed, forest bird, and rare plant habitat. </t>
  </si>
  <si>
    <t>Maui Leeward Haleakala Tree Planting</t>
  </si>
  <si>
    <t xml:space="preserve">Planting 200,000 native trees. </t>
  </si>
  <si>
    <t>Maui Kahalawai Strategic Fences</t>
  </si>
  <si>
    <t xml:space="preserve">Protecting 5000 acres in West Maui by fencing non native hooved animals </t>
  </si>
  <si>
    <t>Hawaii Kau Unit Fencing</t>
  </si>
  <si>
    <t xml:space="preserve">Protecting 2000 acres in Kau by fencing non native hooved animals </t>
  </si>
  <si>
    <t>Symbolic Fencing at Kaena Point, Kaiwi, Kaneoha, Kahuku</t>
  </si>
  <si>
    <t>Installation of symbolic fencing to preserve coastal strand vegetation, conserve T/E species, prevent erosion</t>
  </si>
  <si>
    <t>Maui Hauoli Wahine Fencing</t>
  </si>
  <si>
    <t xml:space="preserve">Construction of a fence to protect approximately 1,400 acres of watershed, forest bird, and rare plant habitat. </t>
  </si>
  <si>
    <t>Molokai North Shore Fencing</t>
  </si>
  <si>
    <t xml:space="preserve">Construction of a fence to protect approximately 2500 acres of watershed, forest bird, and rare plant habitat. </t>
  </si>
  <si>
    <t>HI</t>
  </si>
  <si>
    <t>Restoration of Waikiki Beaches can create marine habitat with more sand.  If eco-friendly structuctues are incoporated into the design (e.g., Econcrete), it could be benefial for live rock, alge, and other marine fauna.</t>
  </si>
  <si>
    <t>Storm water improvements</t>
  </si>
  <si>
    <t>Stream Connectivity Imrpvements</t>
  </si>
  <si>
    <t>Beach Nourishment, Coastal Restoration</t>
  </si>
  <si>
    <t>This project will serve rural, underserved communities.  The Department plans to use updated green technology to reduce its carbon footprint.</t>
  </si>
  <si>
    <t>This project will restore habitat to protect and recover species under the Endangered Species Act, will benefit coral reefs, fish, and shellfish, will provide climate adapation benefits, will employ natural infrastructure, and will benefit indigenous communities.</t>
  </si>
  <si>
    <t>This project will restore habitat to protect and recover species under the Endangered Species Act, will benefit coral reefs, fish, and shellfish, will provide climate adapation benefits, will employ natural infrastructure, will benefit disadvantaged, rural, and indigenous communities, and will be implemented in a NERR.</t>
  </si>
  <si>
    <t>This project will restore habitat to protect and recover species under the Endangered Species Act, will benefit coral reefs, fish, and shellfish, will provide climate adapation benefits, and will benefit indigenous communities.</t>
  </si>
  <si>
    <t>This project will restore habitat to protect and recover species under the Endangered Species Act, include marine debris removal, will benefit coral reefs, fish, and shellfish, will provide climate adapation benefits, and will benefit indigenous communities.</t>
  </si>
  <si>
    <t xml:space="preserve">This project will restore habitat to protect or recover species under the Endangered Species Act, will benefit coral reefs, fish, or shellfish, will provide climate adapation benefits, and will benefit indigenous communities </t>
  </si>
  <si>
    <t>This project will benefit coral reefs, fish, or shellfish, will provide climate adapation benefits, and will employ natural infrastructure.</t>
  </si>
  <si>
    <t>This project will restore habitat to protect and recover species under the Endangered Species Act, will benefit coral reefs, fish, and shellfish, will provide climate adapation benefits, and will benefit disadvantaged and indigenous communities.</t>
  </si>
  <si>
    <t>This project will provide climate adapation benefits. Moving the highway inland will buy us time  to determine longer term mitigation.</t>
  </si>
  <si>
    <t>This project will provide climate adapation benefits and  benefit rural community.</t>
  </si>
  <si>
    <t>This project will provide climate adapation benefits, restore beaches, and benefit rural communities.</t>
  </si>
  <si>
    <t>This project will benefit rural community.</t>
  </si>
  <si>
    <t>This project will provide climate adapation benefits using green solution, and benefit rural community.</t>
  </si>
  <si>
    <t>Retain tons per year of soil to prevention erosion damage to marine ecosystems and fish habitat</t>
  </si>
  <si>
    <t>Reduce frequency and intensity of fires that threaten public safety and natural resources</t>
  </si>
  <si>
    <t xml:space="preserve"> In Hawaii, the threat of marine debris is realized throughout the islands.  They include entanglement and ingestion by listed endangered monk seals, sea turtles, whales, dolphins, sharks, and sea birds, all of which are culturally significant species in Hawaii and key facets to Hawaii’s ecotourism industry.  Marine debris also smother coral reefs, reducing habitat for food fish.  Additionally, marine debris can accumulate on Hawaii’s beaches, which diminishes the outdoor experience for locals and tourist alike.  As the presence of marine debris has compounded through time, so has its threats to Hawaii. </t>
  </si>
  <si>
    <t xml:space="preserve">This project will reduce nutrient pollution/sedimentation into streams and important coral reefs by protecting and restoring forests. Native Hawaiian forests have been proven to absorb stormwater runoff and dramatically reduce flooding and erosion. Their protection is a top priority action to implement the Ocean Resources Management Plan. This project will protect multiple listed endangered plant and animal species and also serve communities that are predominantly comprised of minority populations. This natural infrastructure project will both mitigate and adapt to climate change by sequestering carbon, as well as buffering against increased threats of flooding. </t>
  </si>
  <si>
    <t xml:space="preserve">This project will protect vulnerable seabird species. It will occur in a historically underserved community predominantly comprised of minority populations and will use green infrastructure. </t>
  </si>
  <si>
    <t xml:space="preserve">This project will protect listed endangered bird species. It will occur in a historically underserved community predominantly comprised of minority populations and will use green infrastructure. </t>
  </si>
  <si>
    <t xml:space="preserve">This project will remove feral hooved animals which are depositing untreated wastes and carcasses into streams and polluting marine areas, threatening human health by spreading fatal diseases. This project will also  reduce nutrient pollution/sedimentation into streams and important coral reefs by protecting and restoring forests. Native Hawaiian forests have been proven to absorb stormwater runoff and dramatically reduce flooding and erosion. Their protection is a top priority action to implement the Ocean Resources Management Plan. This project will protect multiple listed endangered plant and animal species and also serve communities that are predominantly comprised of minority populations. This natural infrastructure project will both mitigate and adapt to climate change by sequestering carbon, as well as buffering against increased threats of flooding. </t>
  </si>
  <si>
    <t>Installation of symbolic fencing to preserve coastal strand assemblages (nesting and forage resources for endangerd pollinators, yellow-faced bees) to stabilize the dunes, prevent erosion, increase coastal resilience</t>
  </si>
  <si>
    <t>Peace River and Tributaries Stream Habitat Restoration</t>
  </si>
  <si>
    <t>Over 2.5 miles of stream banks and riparian areas along Florida’s Peace River, Horse Creek, Charlie Creek and Prairies Creek have been identified by Florida Fish and Wildlife conservation Commission as having immediate needs for restoration due to erosion and siltation. This project will use Natural Channel Design techniques and bioengineered bank stabilization methods to reduce erosion and improve water clarity in the estuary, enhance floodplain connectivity, and increase prey fish production that common snook rely upon.</t>
  </si>
  <si>
    <t>Restoration of Hollis Branch, Chipola River</t>
  </si>
  <si>
    <t>Roughly 5,000 linear feet of Hollis Branch from its confluence with the Chipola River to Hwy 274 is entrenched and eroding, producing sediment entering into the Chipola River. The objective would be to abandon the current stream on Hollis Branch and create a new stable channel that is connected to its floodplain from Hwy 274 to the river.  Benefit to Gulf Striped bass and striped mullet.</t>
  </si>
  <si>
    <t>Yellow River Bank Stabilizations</t>
  </si>
  <si>
    <t>Re-contour and stabilize two Yellow River bank sites on Eglin Air Force Base property that are producing high amounts of sedimentation in the Yellow River Basin. This project will improve habitat for all aquatic species downstream of the sites, including imperiled  Gulf Sturgeon, redfish and spotted sea trout, for which sediment loading on oyster and seagrass habitat from this system continues to be deliterious.</t>
  </si>
  <si>
    <t xml:space="preserve"> St. Marys River erosion control</t>
  </si>
  <si>
    <t>Several areas of the St. Marys River bank are eroding creating sediment which can negatively impact fish habitat, including for the Atlantic sturgeon, and can contribute to sediment loading of oyster reefs and saltmarsh habitat downstream.  The FWC has partnered with the USFWS to conduct a successful bank stabilization project on the St. Marys River at Thompkins Landing.  An additional site has been identified that could also be stabilized to reduce sediment loading and improve spawning habitat.</t>
  </si>
  <si>
    <t>Lower Suwannee National Wildlife Refuge (LSNWR) Hydrologic Restoration</t>
  </si>
  <si>
    <t>This project seeks to restore natural hydrologic connections between forested uplands/wetlands and coastal estuaries at the LSNWR.  Currently, the elevated roadbeds throughout the refuge act as barriers that impede natural sheetflow from the uplands to the estuary.  Through the installation of strategically placed low water crossings and culverts, and roadbed removal in certain instances, we hope to increase the amount of fresh water that ultimately makes it to the estuary.  This will positively impact resfish, sea trout, tarpon and other estuarine fishes that depend on the correct timing and mixing of fresh and saline waters in the estuary.</t>
  </si>
  <si>
    <t>Blackwater River Hydrological Restoration</t>
  </si>
  <si>
    <t>Due to a sand mine operation in the late 1970s the Blackwater River no longer flows on its channel in this area, and instead meanders through the forest creating a barrier for larger fish (i.e. Gulf Sturgeon, Striped Bass) which have not been observed above the diversion. The objective would be either to dredge the old channel allowing the river to return or create new channel through the forest.</t>
  </si>
  <si>
    <t>Sawfish Island Restoration Project</t>
  </si>
  <si>
    <t>Remove approximately 2.5 acres of exotic vegetation; remove spoil to construct coves to create wetland habitat and recreation paddling areas, providing kayak access to a quiet habitat refuge featuring a quiet habitat refuge featuring unique wetland and upland habitats for fish, birds and wildlife. Place spoil material in a permitted dredge hoe to provide beneficial re-use for additional benthic and seagrass habitat.  Install an observation deck and picnic tables for public use.</t>
  </si>
  <si>
    <t>A Billion Clams for Ecosystem Restoration</t>
  </si>
  <si>
    <t>The project’s aim is to restore one billion southern quahogs (Mercenaria campechiensis) to southwest Florida habitats impacted by shellfish overharvest, harmful algal blooms, water quality decline, and seagrass habitat loss. Initial grow out and release of one hundred million water-filtering clams to Sarasota Bay and Charlotte Harbor will promote restoration of ecosystems and commercial industries impacted by red tide while improving habitat for common snook and permit.</t>
  </si>
  <si>
    <t>Florida Institute for Saltwater Heritage Preserve Habitat Restoration Phase 4</t>
  </si>
  <si>
    <t>Florida Institute for Saltwater Heritage Preserve is an ongoing community-driven partnership to restore coastal wetlands, fish habitat, and recreational trails along northern Sarasota Bay. Phase 4 of this project will control exotic invasive plants, construct fish nursery habitat, and track utilization by sportfish including common snook and Atlantic tarpon.</t>
  </si>
  <si>
    <t>Caloosahatchee River Oxbow Restoration</t>
  </si>
  <si>
    <t>Restoring width, depth, and removing muck from 3.8 miles of Caloosahatchee River oxbow bends will stabilize eroding shorelines, replant native habitat, control exotic invasive plant species, and enhance habitat for common snook. One successful oxbow restoration was completed in 2005 and engineering, design, permitting, and construction are planned for eight additional publicly managed oxbows and islands.</t>
  </si>
  <si>
    <t xml:space="preserve">Rookery Bay National Estuarine Research Reserve Coastal Marsh Hydrology and Habitats </t>
  </si>
  <si>
    <t>Restoration of surface water hydrology among 700 acres of coastal marsh in Rookery Bay National Estuarine Research Reserve will improve estuarine fish nursery habitat in saltmarsh ponds. Engineering, design, permitting, and enhancement of water level controlling structures and trails will restore natural surface flow regimes in habitats that support common snook, Atlantic tarpon, and their prey.</t>
  </si>
  <si>
    <t>Bonefish Cove Habitat Islands</t>
  </si>
  <si>
    <t>50 acre wetland restoration project would include excavation, transport, and placement of 374,000 cu. yds. of sand, transport and placement of 15,000 tons of limestone rock, and planting of 36,000 wetland plants. Construction will result in creation of 9.4 acres of mangrove islands/mudflats, 2.4 acres of riprap wavebreak, 2.5 acres of oyster reef, and 33.1 acres of seagrass recruitment area.</t>
  </si>
  <si>
    <t xml:space="preserve">Palm Beach Resilient Islands </t>
  </si>
  <si>
    <t>2.3 acre wetland restoration project would include excavation, transport, and placement of 13,400 cu. yds. of sand, transport and placement of 2,500 tons of limestone rock, and planting of 5,500 wetland plants. Construction will result in creation of 0.9 acres of mangrove islands/mudflats, 0.2 acres of riprap wavebreak, and 0.3 acres of oyster reef, and 0.3 acres of American Oystercatcher nesting mounds.</t>
  </si>
  <si>
    <t>Hydrologic Restoration of the North Fork St. Lucie River (NFSLR)</t>
  </si>
  <si>
    <t>The hydrologic restoration needs of the NFSLR are outlined in the Indian River Lagoon South Feasibility Plan (CERP document) and a multi-agency report (2011 Needs Update). These documents describe potential oxbow reconnection and floodplain rehydration projects on private and public lands. Project would benefit snook, tarpon, redfish and mangrove snapper. (12 oxbow projects)</t>
  </si>
  <si>
    <t>Restoration of Seagrass and Mangrove Habitats by Removal of Invasive Exotic Plants and Sediment from a Spoil Island (St. Lucie County 14), Indian River Lagoon</t>
  </si>
  <si>
    <t>The project entails the removal of spoil placed during the construction of the Intracoastal Water Way in the mid-1900s and predominant exotic species (Australian Pine, Brazilian pepper). The project proposes restoration of a 7 acre spoil island including: 4.56 acres of seagrass/intertidal habitat, 0.64 acres of vegetated ecotone, and 0.26 acres of tidal creek and enhancement of 1.64 acres of mangroves.  Supporting large estuarine dependent fish community.</t>
  </si>
  <si>
    <t>Restoration of saltmarsh at Mullet Creek Islands</t>
  </si>
  <si>
    <t xml:space="preserve">The project entails the removal of spoil placed during the construction of the Intracoastal Water Way in the mid-1900s and predominant exotic species (Australian Pine, Brazilian pepper). The project proposes restoration of 40 acres of saltmarsh on 2 of the existing 10 islands. </t>
  </si>
  <si>
    <t>Enhancement of islands in Lost Tree Island Conservation Area (LTICA)</t>
  </si>
  <si>
    <t xml:space="preserve">The project entails the removal of spoil placed during the construction of the Intracoastal Water Way in the mid-1900s and predomiant exotic species (Australian Pine, Brazilian pepper). The project proposes the creation of saltmarsh, mangrove, and maritime hammock habitats on three islands which are 178 acres to benefit fish and wildlife resources.  </t>
  </si>
  <si>
    <t>Clam restoration on the east coast of Florida</t>
  </si>
  <si>
    <t>The project entails collecting broodstock within the region, spawning them ex situ, grow out in existing private/public facilities, and outplanting 10 million hard clams to estuaries that have historical hard clam populations. Benefits to water quality would improve conditions for seagrass restoration in the IRL. The project would benefit redfish, snook, tarpon, sea trout along with a vast community of estuarine fish.</t>
  </si>
  <si>
    <t>Thin layer placement of sediment to enhance 50 acres of subsided saltmarsh at Merritt Island NWR</t>
  </si>
  <si>
    <t>The project entails use of regional dredged spoil sediments of opportunity to amend soils in impounded saltmarshes which are subsiding  and void of saltmarsh vegetation.  Enhanced areas support typical saltmarsh vegetation and are seasonally connected to the estuary thereby providing habitat for a wide array of fish and wildlife.</t>
  </si>
  <si>
    <t>Moore’s Creek Water Quality and Habitat Enhancement</t>
  </si>
  <si>
    <t xml:space="preserve">Create littoral areas within Moore’s Creek to improve water quality of creek prior to water entering the Indian River Lagoon.  These littoral areas would also provide improved habitat for tarpon, redfish and snook.  Other water quality improvements may also include sediment traps, eelgrass and pondweed plantings, emergent plantings. </t>
  </si>
  <si>
    <t>Big Pine Key Hydrologic Restoration of Freshwater and Estuarine Habitats</t>
  </si>
  <si>
    <t>Restore hydrologic connectivity to 152 acres of freshwater (108acres) and estuarine habitats (44acres) to benefit restoration of historical sawgrass and mangrove marsh by removing six roads and installing four water control structures. Provision of improved seagrass and mangrove marsh habitat for tarpon and bonefish</t>
  </si>
  <si>
    <t>Lake Okeechobee Muck Removal</t>
  </si>
  <si>
    <t>Organic sediment accumulates during periods of high water and hurricanes and may impede or block flow to the inner marshes.  Multiple areas in the marsh have been identified as high priority for muck removal. Muck removal will improve water quality within the lake and also in the St. Lucie and Caloosahatchee estuaries. Permits already acquired.</t>
  </si>
  <si>
    <t xml:space="preserve">North shore of Sawpit Island </t>
  </si>
  <si>
    <t>This project would reduce erosion and improve beach nesting bird and terrapin habitat by installing an oyster breakwater, beneficially reusing sediment from local dredging projects, and removing vegetation on spoil islands. Created oyster resources and stablized marsh habitat support sea trout, red drum, tarpon and southern flounder</t>
  </si>
  <si>
    <t>Fort Caroline National Memorial</t>
  </si>
  <si>
    <t>St. Johns River channel dredging has caused excessive erosion along the river bank which is now threatening the Fort Caroline National Memorial Fort Exhibit, a Historic Register Site. The Park proposes to stabilize the eroding shoreline at Fort Caroline National Memorial by rehabilitating and replenishing the rip-rap material along the banks of the St. John’s River.  Intertidal oysters will support redfish and spotted sea trout, among other estuarine fish.</t>
  </si>
  <si>
    <t>Amelia River Oyster Rake Enhancement</t>
  </si>
  <si>
    <t>FWC staff will work with Northeast Florida Aquatic Preserve to add oyster shell to rakes in the south Amelia River. Stablization of the oyster rakes by adding suitable oyster reef materials around the permimeter will support redfish, spotted sea trout and southern flounder.</t>
  </si>
  <si>
    <t>Hugh Taylor Birch State Park living shoreline</t>
  </si>
  <si>
    <t>Hugh Taylor Birch State Park has over 1 mile of seawall along the ICW. The seawall, currently in need of repair, offers great opportunity to install a variety living shoreline components to add ecological function to the estuary and to serve as a highly visible demonstration project for the community.  The project will support intertidal habitat (oyster reefs and mangrove marsh) supporting tarpon and bonefish.</t>
  </si>
  <si>
    <t>Ocean Forest Estates Estuarine Habitat Restoration Project</t>
  </si>
  <si>
    <t>The Ocean Forest Estates is a coastal subdivision that was historically dredged and filled for development that was not completed in Monroe County. Restoration would be to return the approx.. 33 acre project site back to pre-1970 habitats, including hardwood hammock, saltmarsh wetlands, mangroves, and seagrass. Restored habitats will support snook, tarpon and bonefish.</t>
  </si>
  <si>
    <t>The Shaw Property mangrove and seagrass restoration</t>
  </si>
  <si>
    <t>This site was cleared and dredged for development prior to the 1960’s. The total project extent is 10.79 acres. This project will result in the restoration of 5.54 acres of mangrove and 5.25 acres of seagrass habitats. Restored habitats will support snook, tarpon and bonefish.</t>
  </si>
  <si>
    <t>Cudjoe Key Mangrove Restoration</t>
  </si>
  <si>
    <t>Restoration of an approx.. 13 acre impounded mangrove wetland experiencing collapse as a result of being isolated from tidal flow. Restored habitats will support snook, tarpon, bonefish and mangrove snapper.</t>
  </si>
  <si>
    <t>Warm Mineral Springs Run Habitat Restoration and Enhancement Project</t>
  </si>
  <si>
    <t>Historical and current land use alteration and management, bank erosion, excessive sedimentation, and invasive riparian plant species are identified as the primary factors degrading the focal area. Restoration opportunities to improve accessibility for the Florida manatee and the habitat value of the stream include restoring fluvial geomorphological conditions, stabilizing stream banks, and removing invasive plant species. The restoration of the bathymetry of these two creeks will increase their connectivity to the Myakka River and to Charlotte Harbor. Reestablishing complete system flows and removing the barrier and shoals will provide an enhanced connection of unique habitats; a mineral salt spring to a freshwater river to an estuarine ecosystem. Along with these enhanced connections will be better access to the creeks by the Florida Manatee and freshwater and estuarine fish species.</t>
  </si>
  <si>
    <t>St. Marks spoil site marsh restoration</t>
  </si>
  <si>
    <t>The St. Marks River was dredged during the 1900s and spoil comprising limerock and associated sediments was deposited on adjacent saltmarsh habitat, which is now part of the St. Marks Wildlife Refuge.  This project will remove spioiled materials from up to 35 acres, and restore saltmarsh and nearby oyster reef habitats benefiting red drum, tarpon, sea trout and Gulf flounder.</t>
  </si>
  <si>
    <t xml:space="preserve">Highway 98 Eastpoint to Carabelle Living shoreline project </t>
  </si>
  <si>
    <t xml:space="preserve">Establish a combination of oyster reef and saltmarsh habitat along sections of  6 miles of shoreline adjacent to Highway 98 from East Point to Carabelle.  The project will provide habitat supporting tarpon, red drum, spotted sea trout, Gulf flounder, gag grouper and mangrove snapper. </t>
  </si>
  <si>
    <t>Pensacola Bay Living Shoreline Project</t>
  </si>
  <si>
    <t>The Pensacola Bay Living Shoreline Project involves the construction of a large-scale, multi-site living shoreline in Pensacola Bay with the goal of creating 200 acres of emergent and/or submerged aquatic vegetation habitat to support finfish and shellfish. Planning and design has been funded by the Gulf Coast Ecosystem Restoration Council, Florida Department of Environmental Protection, and the Florida Department of Economic Opportunity in the amount of $595,000. Two phases of the project could be completed for the requested funding.  The project would support red drum, spotted sea trout, mangrove snapper and Gulf flounder.</t>
  </si>
  <si>
    <t>Escambia River Sediment Reduction</t>
  </si>
  <si>
    <t>The Escambia River discharges a significant sediment load to Escambia Bay and Pensacola Bay due to channelization of the River and loss of coastal marsh. The sediment load negatively impacts essential fish habitat, including that for Gulf sturgeon. This project would fund partial implementation of sediment capture and/or diversion measures.</t>
  </si>
  <si>
    <t>Levy County, Oyster reef restoration at Great Suwannee Reef and Corrigans Reef</t>
  </si>
  <si>
    <t>Oyster reef restoration at Great Suwannee Reef and Corrigans Reef</t>
  </si>
  <si>
    <t>Monroe County (Cape Sable). Water control structure construction at Raulerson Canal, Everglades National Park</t>
  </si>
  <si>
    <t>Water control structure construction at Raulerson Canal, Everglades National Park</t>
  </si>
  <si>
    <t xml:space="preserve">FL </t>
  </si>
  <si>
    <t>NC</t>
  </si>
  <si>
    <t>Hard Tract Demoltion at Kitty Hawk Woods Coastal Reserve</t>
  </si>
  <si>
    <t xml:space="preserve">Funds are needed for demolition of seven structures and associated wells on the  Hard tract which was added to the Kitty Hawk Woods Reserve property in 2010; demolition is recommended due to their condition per a site assessment conducted by Allied Environmental Services (2010). The structures remain in disrepair on lands open for public access and removal of these hazards from State property is necessary to avoid liability that could result if left unabated. The structures need to be demolished, debris removed, and water supply wells abandoned. Debris remains inside the structures and the buildings are constructed from materials containing asbestos (i.e. siding and floor tiles). Removal also presents an opportunity to restore native habitat within the structure footprints, enhancing the integrity of the site. </t>
  </si>
  <si>
    <t>Access Road to Support Fire Management Efforts at Kitty Hawk Woods Coastal Reserve</t>
  </si>
  <si>
    <t>Funds for construction of a pervious access road at the Kitty Hawk Woods Reserve to connect a public road to existing paved roads within the Reserve to provide redundant and emergency access to the Reserve and privately inholdings in the event of an emergency. The access road will be on State-owned property, approximately 300 linear feet, and routed to avoid sensitive habitats. The road will be gated and only accessible to the private property owners of the two inholdings, State and emergency personnel. Based on Department of Transportation bridge inspections and discussions with local emergency responders, the existing  bridges that provide access to this portion of the Reserve are not substantial enough to support full-size fire trucks, limiting emergency access to the private and residential dwellings and the interior of the Reserve in the event of a wild or structural fire. All parties are aware of this emergency access limitation and have agreed that a separate access road is needed to address this issue.</t>
  </si>
  <si>
    <t>Marsh Research Boardwalks at Zeke's Island Reserve (NCNERR)</t>
  </si>
  <si>
    <t>Funds will be used to construct storm-resilient monitoring boardwalks at the Zeke's Island Reserve emergent vegetation monitoring transects to improve the ability to monitor salt marshes in a safer  and more environmentally sensitive manner (repeated trampling of vegetation along transects is currently causing ‘scarring’ of the marsh and altering marsh hydrology). The boardwalks will allow light to penetrate through the grating to reduce shading of marsh vegetation beneath the boardwalks. This monitoring is part of the National Estuarine Research Reserve System's System-wide Monitoring Program, which in part informs understanding of short-term variability and long-term change to marshes in response to sea level rise.</t>
  </si>
  <si>
    <t>Road Improvements at Buckridge Coastal Reserve</t>
  </si>
  <si>
    <t>Funds are needed to upgrade and replace portions of the existing unpaved road system at the 27,000 acre Buckridge Coastal Reserve to maintain and enhance public access to the site. Additional improvements could be incorporated to enhance accessibility for disabled hunters.</t>
  </si>
  <si>
    <t>Primland Tract Access Improvements at the Buckridge Coastal Reserve</t>
  </si>
  <si>
    <t>Funds will be used to plan, design, and construct access improvements at the Primland tract at the Buckridge Coastal Reserve along the Alligator River. Access improvements to include a boat ramp, small recreational fishing pier, small commercial fishing docks, parking and a short nature trail/boardwalk. Improvements at the Primland tract will facilitate easier access to the Reserve and Alligator River, enhancing use by locals, visitors, researchers, and educators. The Alligator River is a highly-protected river with excellent water quality, but it severely lacks access points for the public to enjoy it. Partnerships in the planning and implementation of the project will ensure the project meets multiple goals (e.g., recreation, commercial, education, research) and models environmental protection and sustainable development principles. The access improvements will increase Reserve visibility to the public, access for the public and researchers to more of the Reserve, and potential outreach opportunities. The boardwalk will be ADA compliant.</t>
  </si>
  <si>
    <t>Boardwalks at Masonboro Island Reserve Interpretive Trail (NCNERR)</t>
  </si>
  <si>
    <t>Funds will be used to construct boardwalk sections along portions of the Masonboro Island Reserve interpretive trail that are wet at higher tides, providing a more useable trail and enjoyable visitor experience. Reserve is only accessible via boat yet ramps and a beach wheelchair could provide access to disabled individuals, not included in cost estimate.</t>
  </si>
  <si>
    <t>NC Abandoned Vessels Removal</t>
  </si>
  <si>
    <t>Funds will support contractors to remove 64 remaining abandoned vessels identified in NC's coastal waterways, following a multi-organization removal effort supported by a variety of funding sources. Adequate funding sources have not been identified/secured to address the remaining vessels. Removal of the vessels will protect habitat and infrastructure, and elminate their impact in future storms.</t>
  </si>
  <si>
    <t>Provides opportunity to restore natural habitat; Project to occur at 1 of the 10 sites of the NC Coastal Reserve and National Estuarine Research Reserve, part of the approved NC coastal management program</t>
  </si>
  <si>
    <t>Provides opportunity to protect natural habitat from potential fire risk; Project to occur at 1 of the 10 sites of the NC Coastal Reserve and National Estuarine Research Reserve, part of the approved NC coastal management program</t>
  </si>
  <si>
    <t>Provides opportunity to protect marsh habitat from repeated access to long-term monitoring sites of emergent marsh vegetation as part of the National Estuarine Research Reserve System's System-wide Monitoring Program, which informs understanding of marsh response to sea level rise; Project to occur at 1 of the 4 components of the NC  National Estuarine Research Reserve, part of the approved NC coastal management program</t>
  </si>
  <si>
    <t>Provides enhanced public access; Project to occur at 1 of the 10 sites of the NC Coastal Reserve and National Estuarine Research Reserve, part of the approved NC coastal management program</t>
  </si>
  <si>
    <t>Provides opportunity to protect habitat while enhancing visitor experience to a National Estuarine Research Reserve component; Project to occur at 1 of the 4 components of the NC  National Estuarine Research Reserve, part of the approved NC coastal management program</t>
  </si>
  <si>
    <t>Provides opportunity to protect habitat where abandoned/derelict vessels are grounded and remove marine debris from waterways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</si>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</sst>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quot;$&quot;#,##0_);\-&quot;$&quot;#,##0"/>
    <numFmt numFmtId="166" formatCode="mm/dd/yyyy"/>
    <numFmt numFmtId="167" formatCode="_(&quot;$&quot;* #,##0_);_(&quot;$&quot;* \(#,##0\);_(&quot;$&quot;* &quot;-&quot;??_);_(@_)"/>
  </numFmts>
  <fonts count="1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b/>
      <u/>
      <sz val="11"/>
      <color theme="1"/>
      <name val="Calibri"/>
      <family val="2"/>
      <scheme val="minor"/>
    </font>
    <font>
      <sz val="10"/>
      <name val="Arial"/>
      <family val="2"/>
    </font>
    <font>
      <sz val="10"/>
      <color theme="1"/>
      <name val="Arial"/>
      <family val="2"/>
    </font>
    <font>
      <sz val="11"/>
      <color rgb="FF000000"/>
      <name val="Calibri"/>
      <family val="2"/>
      <scheme val="minor"/>
    </font>
    <font>
      <sz val="11"/>
      <color rgb="FF444444"/>
      <name val="Calibri"/>
      <family val="2"/>
      <charset val="1"/>
      <scheme val="minor"/>
    </font>
    <font>
      <sz val="11"/>
      <color rgb="FF000000"/>
      <name val="Calibri"/>
      <scheme val="minor"/>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0" fillId="0" borderId="0" xfId="0" applyFont="1"/>
    <xf numFmtId="0" fontId="0" fillId="0" borderId="0" xfId="0" applyAlignment="1">
      <alignment horizontal="left" wrapText="1"/>
    </xf>
    <xf numFmtId="0" fontId="2" fillId="0" borderId="4" xfId="0" applyFont="1" applyFill="1" applyBorder="1" applyAlignment="1">
      <alignment wrapText="1"/>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164" fontId="2" fillId="0" borderId="4" xfId="0" applyNumberFormat="1"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4" xfId="0" applyFont="1" applyFill="1" applyBorder="1" applyAlignment="1">
      <alignment horizontal="left" wrapText="1"/>
    </xf>
    <xf numFmtId="164" fontId="2" fillId="0" borderId="4" xfId="1" applyNumberFormat="1" applyFont="1" applyFill="1" applyBorder="1" applyAlignment="1">
      <alignment horizontal="right" wrapText="1"/>
    </xf>
    <xf numFmtId="0" fontId="2" fillId="0" borderId="4" xfId="0" applyFont="1" applyFill="1" applyBorder="1" applyAlignment="1">
      <alignment horizontal="right" wrapText="1"/>
    </xf>
    <xf numFmtId="3" fontId="2" fillId="0" borderId="4" xfId="0" applyNumberFormat="1" applyFont="1" applyFill="1" applyBorder="1" applyAlignment="1">
      <alignment horizontal="right" wrapText="1"/>
    </xf>
    <xf numFmtId="3" fontId="2" fillId="0" borderId="4" xfId="0" applyNumberFormat="1" applyFont="1" applyFill="1" applyBorder="1" applyAlignment="1">
      <alignment wrapText="1"/>
    </xf>
    <xf numFmtId="0" fontId="0" fillId="0" borderId="4" xfId="0" applyFont="1" applyBorder="1" applyAlignment="1">
      <alignment horizontal="left" wrapText="1"/>
    </xf>
    <xf numFmtId="0" fontId="0" fillId="0" borderId="4" xfId="0" applyFont="1" applyBorder="1" applyAlignment="1">
      <alignment wrapText="1"/>
    </xf>
    <xf numFmtId="6" fontId="0" fillId="0" borderId="4" xfId="0" applyNumberFormat="1" applyFont="1" applyBorder="1"/>
    <xf numFmtId="0" fontId="0" fillId="0" borderId="4" xfId="0" applyFont="1" applyBorder="1"/>
    <xf numFmtId="164" fontId="2" fillId="0" borderId="4" xfId="0" applyNumberFormat="1" applyFont="1" applyFill="1" applyBorder="1" applyAlignment="1">
      <alignment horizontal="right" wrapText="1"/>
    </xf>
    <xf numFmtId="0" fontId="2" fillId="0" borderId="4" xfId="0" applyFont="1" applyFill="1" applyBorder="1" applyAlignment="1">
      <alignment horizontal="left" vertical="top" wrapText="1"/>
    </xf>
    <xf numFmtId="164" fontId="2" fillId="0" borderId="4" xfId="0" applyNumberFormat="1" applyFont="1" applyFill="1" applyBorder="1" applyAlignment="1">
      <alignment horizontal="right" vertical="top" wrapText="1"/>
    </xf>
    <xf numFmtId="0" fontId="2" fillId="0" borderId="4" xfId="0" applyFont="1" applyFill="1" applyBorder="1" applyAlignment="1">
      <alignment horizontal="right" vertical="top" wrapText="1"/>
    </xf>
    <xf numFmtId="0" fontId="2" fillId="0" borderId="4" xfId="0" quotePrefix="1" applyFont="1" applyFill="1" applyBorder="1" applyAlignment="1">
      <alignment horizontal="left" vertical="top" wrapText="1"/>
    </xf>
    <xf numFmtId="0" fontId="2" fillId="0" borderId="4" xfId="0" applyFont="1" applyFill="1" applyBorder="1" applyAlignment="1">
      <alignment horizontal="center" vertical="top" wrapText="1"/>
    </xf>
    <xf numFmtId="2" fontId="2" fillId="0" borderId="4" xfId="0" applyNumberFormat="1" applyFont="1" applyFill="1" applyBorder="1" applyAlignment="1">
      <alignment horizontal="right" vertical="center" wrapText="1"/>
    </xf>
    <xf numFmtId="0" fontId="2" fillId="0" borderId="4" xfId="0" applyFont="1" applyFill="1" applyBorder="1" applyAlignment="1">
      <alignment vertical="top" wrapText="1"/>
    </xf>
    <xf numFmtId="164" fontId="2" fillId="0" borderId="4" xfId="2" applyNumberFormat="1" applyFont="1" applyFill="1" applyBorder="1" applyAlignment="1">
      <alignment horizontal="right" wrapText="1"/>
    </xf>
    <xf numFmtId="1" fontId="2" fillId="0" borderId="4" xfId="0" applyNumberFormat="1" applyFont="1" applyFill="1" applyBorder="1" applyAlignment="1">
      <alignment horizontal="right" vertical="center" wrapText="1"/>
    </xf>
    <xf numFmtId="1" fontId="2" fillId="0" borderId="4" xfId="0" applyNumberFormat="1" applyFont="1" applyFill="1" applyBorder="1" applyAlignment="1">
      <alignment horizontal="left" wrapText="1"/>
    </xf>
    <xf numFmtId="1" fontId="2" fillId="0" borderId="4" xfId="0" applyNumberFormat="1" applyFont="1" applyFill="1" applyBorder="1" applyAlignment="1">
      <alignment wrapText="1"/>
    </xf>
    <xf numFmtId="164" fontId="2" fillId="0" borderId="4" xfId="2" applyNumberFormat="1" applyFont="1" applyFill="1" applyBorder="1" applyAlignment="1">
      <alignment horizontal="right" vertical="center" wrapText="1"/>
    </xf>
    <xf numFmtId="6" fontId="2" fillId="0" borderId="4" xfId="0" applyNumberFormat="1" applyFont="1" applyFill="1" applyBorder="1" applyAlignment="1">
      <alignment wrapText="1"/>
    </xf>
    <xf numFmtId="6" fontId="2" fillId="0" borderId="4" xfId="0" applyNumberFormat="1" applyFont="1" applyFill="1" applyBorder="1" applyAlignment="1">
      <alignment horizontal="left" wrapText="1"/>
    </xf>
    <xf numFmtId="0" fontId="2" fillId="0" borderId="4" xfId="0" applyFont="1" applyFill="1" applyBorder="1" applyAlignment="1">
      <alignment horizontal="center" wrapText="1"/>
    </xf>
    <xf numFmtId="1" fontId="2" fillId="0" borderId="4" xfId="0" applyNumberFormat="1" applyFont="1" applyFill="1" applyBorder="1" applyAlignment="1">
      <alignment horizontal="right" wrapText="1"/>
    </xf>
    <xf numFmtId="0" fontId="2" fillId="0" borderId="6" xfId="0" applyFont="1" applyFill="1" applyBorder="1" applyAlignment="1">
      <alignment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164" fontId="2" fillId="0" borderId="6" xfId="0" applyNumberFormat="1" applyFont="1" applyFill="1" applyBorder="1" applyAlignment="1">
      <alignment horizontal="right" vertical="center" wrapText="1"/>
    </xf>
    <xf numFmtId="0" fontId="2" fillId="0" borderId="6" xfId="0" applyFont="1" applyFill="1" applyBorder="1" applyAlignment="1">
      <alignment horizontal="right" vertical="center" wrapText="1"/>
    </xf>
    <xf numFmtId="0" fontId="3" fillId="0" borderId="5" xfId="0" applyFont="1" applyFill="1" applyBorder="1" applyAlignment="1">
      <alignment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6" xfId="0" applyFont="1" applyFill="1" applyBorder="1" applyAlignment="1">
      <alignment wrapText="1"/>
    </xf>
    <xf numFmtId="6" fontId="3" fillId="0" borderId="6" xfId="0" applyNumberFormat="1" applyFont="1" applyFill="1" applyBorder="1" applyAlignment="1">
      <alignment wrapText="1"/>
    </xf>
    <xf numFmtId="49" fontId="0" fillId="0" borderId="4" xfId="0" applyNumberFormat="1" applyBorder="1" applyAlignment="1">
      <alignment vertical="top" wrapText="1"/>
    </xf>
    <xf numFmtId="165" fontId="0" fillId="0" borderId="4" xfId="0" applyNumberFormat="1" applyBorder="1" applyAlignment="1">
      <alignment horizontal="center" vertical="top"/>
    </xf>
    <xf numFmtId="0" fontId="8" fillId="3" borderId="4" xfId="0" applyFont="1" applyFill="1" applyBorder="1" applyAlignment="1">
      <alignment horizontal="left" vertical="top" wrapText="1"/>
    </xf>
    <xf numFmtId="0" fontId="8" fillId="0" borderId="4" xfId="0" applyFont="1" applyBorder="1" applyAlignment="1">
      <alignment vertical="top"/>
    </xf>
    <xf numFmtId="6" fontId="8" fillId="0" borderId="4" xfId="0" applyNumberFormat="1" applyFont="1" applyBorder="1" applyAlignment="1">
      <alignment vertical="top"/>
    </xf>
    <xf numFmtId="0" fontId="8" fillId="0" borderId="4" xfId="0" applyFont="1" applyBorder="1" applyAlignment="1">
      <alignment horizontal="center" vertical="top"/>
    </xf>
    <xf numFmtId="0" fontId="2" fillId="0" borderId="4" xfId="0" applyFont="1" applyBorder="1" applyAlignment="1">
      <alignment horizontal="left" vertical="top" wrapText="1"/>
    </xf>
    <xf numFmtId="6" fontId="2" fillId="0" borderId="4" xfId="0" applyNumberFormat="1" applyFont="1" applyBorder="1" applyAlignment="1">
      <alignment horizontal="center" vertical="top" wrapText="1"/>
    </xf>
    <xf numFmtId="0" fontId="2" fillId="0" borderId="4" xfId="0" applyFont="1" applyBorder="1" applyAlignment="1">
      <alignment horizontal="center" vertical="top" wrapText="1"/>
    </xf>
    <xf numFmtId="3" fontId="2" fillId="0" borderId="4" xfId="0" applyNumberFormat="1" applyFont="1" applyBorder="1" applyAlignment="1">
      <alignment vertical="top"/>
    </xf>
    <xf numFmtId="0" fontId="2" fillId="0" borderId="4" xfId="0" applyFont="1" applyBorder="1" applyAlignment="1">
      <alignment vertical="top"/>
    </xf>
    <xf numFmtId="0" fontId="8" fillId="0" borderId="4" xfId="0" applyFont="1" applyBorder="1" applyAlignment="1">
      <alignment vertical="top" wrapText="1"/>
    </xf>
    <xf numFmtId="0" fontId="8" fillId="0" borderId="4" xfId="0" applyFont="1" applyBorder="1" applyAlignment="1">
      <alignment horizontal="center" vertical="top" wrapText="1"/>
    </xf>
    <xf numFmtId="0" fontId="0" fillId="0" borderId="4" xfId="0" applyBorder="1" applyAlignment="1">
      <alignment vertical="top"/>
    </xf>
    <xf numFmtId="0" fontId="2" fillId="0" borderId="4" xfId="0" applyFont="1" applyBorder="1" applyAlignment="1">
      <alignment vertical="top" wrapText="1"/>
    </xf>
    <xf numFmtId="0" fontId="8" fillId="0" borderId="4" xfId="0" applyFont="1" applyBorder="1" applyAlignment="1">
      <alignment horizontal="left" vertical="top"/>
    </xf>
    <xf numFmtId="0" fontId="0" fillId="0" borderId="4" xfId="0" applyBorder="1" applyAlignment="1">
      <alignment vertical="top" wrapText="1"/>
    </xf>
    <xf numFmtId="6" fontId="0" fillId="0" borderId="4" xfId="0" applyNumberFormat="1" applyBorder="1" applyAlignment="1">
      <alignment vertical="top" wrapText="1"/>
    </xf>
    <xf numFmtId="0" fontId="0" fillId="0" borderId="4" xfId="0" applyBorder="1"/>
    <xf numFmtId="0" fontId="0" fillId="0" borderId="4" xfId="0" applyBorder="1" applyAlignment="1">
      <alignment horizontal="center" vertical="center"/>
    </xf>
    <xf numFmtId="0" fontId="0" fillId="0" borderId="4" xfId="0" applyBorder="1" applyAlignment="1">
      <alignment horizontal="center" vertical="center" wrapText="1"/>
    </xf>
    <xf numFmtId="44" fontId="0" fillId="0" borderId="4" xfId="2" applyFont="1" applyBorder="1" applyAlignment="1">
      <alignment horizontal="center" vertical="center"/>
    </xf>
    <xf numFmtId="0" fontId="0" fillId="0" borderId="4" xfId="0" applyBorder="1" applyAlignment="1">
      <alignment wrapText="1"/>
    </xf>
    <xf numFmtId="167" fontId="0" fillId="0" borderId="4" xfId="2" applyNumberFormat="1" applyFont="1" applyBorder="1"/>
    <xf numFmtId="167" fontId="0" fillId="0" borderId="4" xfId="2" applyNumberFormat="1" applyFont="1" applyFill="1" applyBorder="1"/>
    <xf numFmtId="6" fontId="0" fillId="0" borderId="4" xfId="0" applyNumberFormat="1" applyBorder="1"/>
    <xf numFmtId="165" fontId="0" fillId="0" borderId="4" xfId="0" applyNumberFormat="1" applyBorder="1" applyAlignment="1">
      <alignment vertical="top"/>
    </xf>
    <xf numFmtId="166" fontId="6" fillId="0" borderId="4" xfId="0" applyNumberFormat="1" applyFont="1" applyBorder="1" applyAlignment="1">
      <alignment horizontal="center" vertical="top"/>
    </xf>
    <xf numFmtId="166" fontId="7" fillId="0" borderId="4" xfId="0" applyNumberFormat="1" applyFont="1" applyBorder="1" applyAlignment="1">
      <alignment horizontal="center" vertical="top"/>
    </xf>
    <xf numFmtId="166" fontId="0" fillId="0" borderId="4" xfId="0" applyNumberFormat="1" applyBorder="1" applyAlignment="1">
      <alignment horizontal="center" vertical="top"/>
    </xf>
    <xf numFmtId="49" fontId="6" fillId="2" borderId="4" xfId="0" applyNumberFormat="1" applyFont="1" applyFill="1" applyBorder="1" applyAlignment="1">
      <alignment horizontal="center" vertical="top"/>
    </xf>
    <xf numFmtId="0" fontId="0" fillId="0" borderId="4" xfId="0" applyBorder="1" applyAlignment="1">
      <alignment vertical="center" wrapText="1"/>
    </xf>
    <xf numFmtId="44" fontId="0" fillId="0" borderId="4" xfId="2" applyFont="1" applyBorder="1" applyAlignment="1">
      <alignment horizontal="center" vertical="center" wrapText="1"/>
    </xf>
    <xf numFmtId="49" fontId="0" fillId="0" borderId="4" xfId="0" applyNumberFormat="1" applyBorder="1" applyAlignment="1">
      <alignment horizontal="center" vertical="center" wrapText="1"/>
    </xf>
    <xf numFmtId="44" fontId="0" fillId="0" borderId="4" xfId="2" applyFont="1" applyBorder="1" applyAlignment="1">
      <alignment vertical="center" wrapText="1"/>
    </xf>
    <xf numFmtId="0" fontId="0" fillId="0" borderId="4" xfId="0" applyBorder="1" applyAlignment="1">
      <alignment horizontal="left" wrapText="1"/>
    </xf>
    <xf numFmtId="6" fontId="0" fillId="0" borderId="4" xfId="0" applyNumberFormat="1" applyBorder="1" applyAlignment="1">
      <alignment horizontal="left" wrapText="1"/>
    </xf>
    <xf numFmtId="0" fontId="0" fillId="0" borderId="4" xfId="0" applyBorder="1" applyAlignment="1">
      <alignment horizontal="left"/>
    </xf>
    <xf numFmtId="0" fontId="0" fillId="0" borderId="4" xfId="0" applyBorder="1" applyAlignment="1">
      <alignment horizontal="left" vertical="center" wrapText="1"/>
    </xf>
    <xf numFmtId="6" fontId="0" fillId="0" borderId="4" xfId="0" applyNumberFormat="1" applyBorder="1" applyAlignment="1">
      <alignment horizontal="center" vertical="center" wrapText="1"/>
    </xf>
    <xf numFmtId="0" fontId="8" fillId="0" borderId="4" xfId="0" applyFont="1" applyBorder="1" applyAlignment="1">
      <alignment wrapText="1"/>
    </xf>
    <xf numFmtId="0" fontId="9" fillId="3" borderId="4" xfId="0" applyFont="1" applyFill="1" applyBorder="1" applyAlignment="1">
      <alignment wrapText="1"/>
    </xf>
    <xf numFmtId="0" fontId="8" fillId="0" borderId="4" xfId="0" applyFont="1" applyBorder="1"/>
    <xf numFmtId="6" fontId="8" fillId="0" borderId="4" xfId="0" applyNumberFormat="1" applyFont="1" applyBorder="1"/>
    <xf numFmtId="0" fontId="8" fillId="0" borderId="4" xfId="0" applyFont="1" applyBorder="1" applyAlignment="1">
      <alignment horizontal="center"/>
    </xf>
    <xf numFmtId="0" fontId="8" fillId="3" borderId="4" xfId="0" applyFont="1" applyFill="1" applyBorder="1"/>
    <xf numFmtId="6" fontId="10" fillId="3" borderId="4" xfId="0" applyNumberFormat="1" applyFont="1" applyFill="1" applyBorder="1" applyAlignment="1">
      <alignment vertical="top"/>
    </xf>
    <xf numFmtId="0" fontId="10" fillId="0" borderId="4" xfId="0" applyFont="1" applyBorder="1"/>
    <xf numFmtId="0" fontId="10" fillId="0" borderId="4" xfId="0" applyFont="1" applyBorder="1" applyAlignment="1">
      <alignment wrapText="1"/>
    </xf>
    <xf numFmtId="6" fontId="10" fillId="0" borderId="4" xfId="0" applyNumberFormat="1" applyFont="1" applyBorder="1"/>
    <xf numFmtId="6" fontId="2" fillId="0" borderId="4" xfId="0" applyNumberFormat="1" applyFont="1" applyBorder="1" applyAlignment="1">
      <alignment vertical="top"/>
    </xf>
    <xf numFmtId="6" fontId="2" fillId="0" borderId="4" xfId="0" applyNumberFormat="1" applyFont="1" applyBorder="1" applyAlignment="1">
      <alignment horizontal="right" vertical="top" wrapText="1"/>
    </xf>
    <xf numFmtId="0" fontId="2" fillId="0" borderId="4" xfId="0" applyFont="1" applyBorder="1" applyAlignment="1">
      <alignment horizontal="right" vertical="top" wrapText="1"/>
    </xf>
    <xf numFmtId="0" fontId="11" fillId="0" borderId="4" xfId="0" applyFont="1" applyBorder="1" applyAlignment="1">
      <alignment vertical="top"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2" fillId="0" borderId="4" xfId="0" applyFont="1" applyFill="1" applyBorder="1" applyAlignment="1">
      <alignment horizontal="left" vertical="top" wrapText="1"/>
    </xf>
    <xf numFmtId="164" fontId="2" fillId="0" borderId="4" xfId="0" applyNumberFormat="1" applyFont="1" applyFill="1" applyBorder="1" applyAlignment="1">
      <alignment horizontal="right" vertical="top" wrapText="1"/>
    </xf>
    <xf numFmtId="0" fontId="2" fillId="0" borderId="4" xfId="0" applyFont="1" applyFill="1" applyBorder="1" applyAlignment="1">
      <alignment horizontal="righ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8807A-05EA-46C3-A3C2-ED4694E22749}">
  <dimension ref="A1:G680"/>
  <sheetViews>
    <sheetView tabSelected="1" workbookViewId="0">
      <selection sqref="A1:F1"/>
    </sheetView>
  </sheetViews>
  <sheetFormatPr defaultRowHeight="14.4" x14ac:dyDescent="0.3"/>
  <cols>
    <col min="1" max="1" width="14.6640625" customWidth="1"/>
    <col min="2" max="2" width="25.77734375" style="2" customWidth="1"/>
    <col min="3" max="3" width="57.5546875" customWidth="1"/>
    <col min="4" max="4" width="20.109375" customWidth="1"/>
    <col min="5" max="5" width="16.109375" customWidth="1"/>
    <col min="6" max="6" width="15.109375" customWidth="1"/>
    <col min="7" max="7" width="62.109375" customWidth="1"/>
  </cols>
  <sheetData>
    <row r="1" spans="1:7" ht="333.6" customHeight="1" thickBot="1" x14ac:dyDescent="0.35">
      <c r="A1" s="98" t="s">
        <v>948</v>
      </c>
      <c r="B1" s="99"/>
      <c r="C1" s="99"/>
      <c r="D1" s="99"/>
      <c r="E1" s="99"/>
      <c r="F1" s="100"/>
    </row>
    <row r="3" spans="1:7" ht="115.8" thickBot="1" x14ac:dyDescent="0.35">
      <c r="A3" s="39" t="s">
        <v>57</v>
      </c>
      <c r="B3" s="40" t="s">
        <v>0</v>
      </c>
      <c r="C3" s="39" t="s">
        <v>1</v>
      </c>
      <c r="D3" s="39" t="s">
        <v>2</v>
      </c>
      <c r="E3" s="39" t="s">
        <v>3</v>
      </c>
      <c r="F3" s="39" t="s">
        <v>4</v>
      </c>
      <c r="G3" s="39" t="s">
        <v>5</v>
      </c>
    </row>
    <row r="4" spans="1:7" ht="72" x14ac:dyDescent="0.3">
      <c r="A4" s="34" t="s">
        <v>58</v>
      </c>
      <c r="B4" s="35" t="s">
        <v>6</v>
      </c>
      <c r="C4" s="36" t="s">
        <v>7</v>
      </c>
      <c r="D4" s="37">
        <v>50000</v>
      </c>
      <c r="E4" s="38">
        <v>4</v>
      </c>
      <c r="F4" s="38">
        <v>6</v>
      </c>
      <c r="G4" s="36" t="s">
        <v>8</v>
      </c>
    </row>
    <row r="5" spans="1:7" ht="86.4" x14ac:dyDescent="0.3">
      <c r="A5" s="3" t="s">
        <v>58</v>
      </c>
      <c r="B5" s="4" t="s">
        <v>9</v>
      </c>
      <c r="C5" s="5" t="s">
        <v>10</v>
      </c>
      <c r="D5" s="6">
        <v>1000000</v>
      </c>
      <c r="E5" s="7">
        <v>5</v>
      </c>
      <c r="F5" s="7">
        <v>10</v>
      </c>
      <c r="G5" s="5" t="s">
        <v>11</v>
      </c>
    </row>
    <row r="6" spans="1:7" ht="57.6" x14ac:dyDescent="0.3">
      <c r="A6" s="3" t="s">
        <v>58</v>
      </c>
      <c r="B6" s="4" t="s">
        <v>12</v>
      </c>
      <c r="C6" s="5" t="s">
        <v>13</v>
      </c>
      <c r="D6" s="6">
        <v>2000000</v>
      </c>
      <c r="E6" s="7">
        <v>9</v>
      </c>
      <c r="F6" s="7">
        <v>15</v>
      </c>
      <c r="G6" s="5" t="s">
        <v>14</v>
      </c>
    </row>
    <row r="7" spans="1:7" ht="86.4" x14ac:dyDescent="0.3">
      <c r="A7" s="3" t="s">
        <v>58</v>
      </c>
      <c r="B7" s="4" t="s">
        <v>15</v>
      </c>
      <c r="C7" s="5" t="s">
        <v>16</v>
      </c>
      <c r="D7" s="6">
        <v>250000</v>
      </c>
      <c r="E7" s="7">
        <v>2</v>
      </c>
      <c r="F7" s="7">
        <v>4</v>
      </c>
      <c r="G7" s="5" t="s">
        <v>17</v>
      </c>
    </row>
    <row r="8" spans="1:7" ht="129.6" x14ac:dyDescent="0.3">
      <c r="A8" s="3" t="s">
        <v>58</v>
      </c>
      <c r="B8" s="4" t="s">
        <v>18</v>
      </c>
      <c r="C8" s="5" t="s">
        <v>19</v>
      </c>
      <c r="D8" s="6">
        <v>1500000</v>
      </c>
      <c r="E8" s="7">
        <v>5</v>
      </c>
      <c r="F8" s="7">
        <v>12</v>
      </c>
      <c r="G8" s="5" t="s">
        <v>20</v>
      </c>
    </row>
    <row r="9" spans="1:7" ht="129.6" x14ac:dyDescent="0.3">
      <c r="A9" s="3" t="s">
        <v>58</v>
      </c>
      <c r="B9" s="4" t="s">
        <v>21</v>
      </c>
      <c r="C9" s="5" t="s">
        <v>22</v>
      </c>
      <c r="D9" s="6">
        <v>6000000</v>
      </c>
      <c r="E9" s="7">
        <v>20</v>
      </c>
      <c r="F9" s="7">
        <v>15</v>
      </c>
      <c r="G9" s="5" t="s">
        <v>23</v>
      </c>
    </row>
    <row r="10" spans="1:7" ht="86.4" x14ac:dyDescent="0.3">
      <c r="A10" s="3" t="s">
        <v>58</v>
      </c>
      <c r="B10" s="4" t="s">
        <v>24</v>
      </c>
      <c r="C10" s="5" t="s">
        <v>25</v>
      </c>
      <c r="D10" s="6">
        <v>150000</v>
      </c>
      <c r="E10" s="7">
        <v>2</v>
      </c>
      <c r="F10" s="7">
        <v>4</v>
      </c>
      <c r="G10" s="5" t="s">
        <v>26</v>
      </c>
    </row>
    <row r="11" spans="1:7" ht="72" x14ac:dyDescent="0.3">
      <c r="A11" s="3" t="s">
        <v>58</v>
      </c>
      <c r="B11" s="4" t="s">
        <v>27</v>
      </c>
      <c r="C11" s="5" t="s">
        <v>28</v>
      </c>
      <c r="D11" s="6">
        <v>100000</v>
      </c>
      <c r="E11" s="7">
        <v>4</v>
      </c>
      <c r="F11" s="7">
        <v>4</v>
      </c>
      <c r="G11" s="5" t="s">
        <v>29</v>
      </c>
    </row>
    <row r="12" spans="1:7" ht="72" x14ac:dyDescent="0.3">
      <c r="A12" s="3" t="s">
        <v>58</v>
      </c>
      <c r="B12" s="4" t="s">
        <v>30</v>
      </c>
      <c r="C12" s="5" t="s">
        <v>31</v>
      </c>
      <c r="D12" s="6">
        <v>500000</v>
      </c>
      <c r="E12" s="7">
        <v>5</v>
      </c>
      <c r="F12" s="7">
        <v>7</v>
      </c>
      <c r="G12" s="5" t="s">
        <v>32</v>
      </c>
    </row>
    <row r="13" spans="1:7" ht="86.4" x14ac:dyDescent="0.3">
      <c r="A13" s="3" t="s">
        <v>58</v>
      </c>
      <c r="B13" s="4" t="s">
        <v>33</v>
      </c>
      <c r="C13" s="5" t="s">
        <v>34</v>
      </c>
      <c r="D13" s="6">
        <v>2000000</v>
      </c>
      <c r="E13" s="7"/>
      <c r="F13" s="7"/>
      <c r="G13" s="5" t="s">
        <v>35</v>
      </c>
    </row>
    <row r="14" spans="1:7" ht="115.2" x14ac:dyDescent="0.3">
      <c r="A14" s="3" t="s">
        <v>58</v>
      </c>
      <c r="B14" s="4" t="s">
        <v>36</v>
      </c>
      <c r="C14" s="5" t="s">
        <v>37</v>
      </c>
      <c r="D14" s="6">
        <v>250000</v>
      </c>
      <c r="E14" s="7">
        <v>2</v>
      </c>
      <c r="F14" s="7">
        <v>4</v>
      </c>
      <c r="G14" s="5" t="s">
        <v>38</v>
      </c>
    </row>
    <row r="15" spans="1:7" ht="100.8" x14ac:dyDescent="0.3">
      <c r="A15" s="3" t="s">
        <v>58</v>
      </c>
      <c r="B15" s="4" t="s">
        <v>39</v>
      </c>
      <c r="C15" s="5" t="s">
        <v>40</v>
      </c>
      <c r="D15" s="6">
        <v>3000000</v>
      </c>
      <c r="E15" s="7">
        <v>10</v>
      </c>
      <c r="F15" s="7">
        <v>20</v>
      </c>
      <c r="G15" s="5" t="s">
        <v>41</v>
      </c>
    </row>
    <row r="16" spans="1:7" ht="43.2" x14ac:dyDescent="0.3">
      <c r="A16" s="3" t="s">
        <v>58</v>
      </c>
      <c r="B16" s="4" t="s">
        <v>42</v>
      </c>
      <c r="C16" s="5" t="s">
        <v>43</v>
      </c>
      <c r="D16" s="6">
        <v>500000</v>
      </c>
      <c r="E16" s="7">
        <v>3</v>
      </c>
      <c r="F16" s="7">
        <v>5</v>
      </c>
      <c r="G16" s="5" t="s">
        <v>44</v>
      </c>
    </row>
    <row r="17" spans="1:7" ht="72" x14ac:dyDescent="0.3">
      <c r="A17" s="3" t="s">
        <v>58</v>
      </c>
      <c r="B17" s="4" t="s">
        <v>45</v>
      </c>
      <c r="C17" s="5" t="s">
        <v>46</v>
      </c>
      <c r="D17" s="6">
        <v>500000</v>
      </c>
      <c r="E17" s="7">
        <v>3</v>
      </c>
      <c r="F17" s="7">
        <v>5</v>
      </c>
      <c r="G17" s="5" t="s">
        <v>47</v>
      </c>
    </row>
    <row r="18" spans="1:7" ht="129.6" x14ac:dyDescent="0.3">
      <c r="A18" s="3" t="s">
        <v>58</v>
      </c>
      <c r="B18" s="4" t="s">
        <v>48</v>
      </c>
      <c r="C18" s="5" t="s">
        <v>49</v>
      </c>
      <c r="D18" s="6">
        <v>1500000</v>
      </c>
      <c r="E18" s="7">
        <v>5</v>
      </c>
      <c r="F18" s="7">
        <v>12</v>
      </c>
      <c r="G18" s="5" t="s">
        <v>50</v>
      </c>
    </row>
    <row r="19" spans="1:7" ht="86.4" x14ac:dyDescent="0.3">
      <c r="A19" s="3" t="s">
        <v>58</v>
      </c>
      <c r="B19" s="4" t="s">
        <v>51</v>
      </c>
      <c r="C19" s="5" t="s">
        <v>52</v>
      </c>
      <c r="D19" s="6">
        <v>50000</v>
      </c>
      <c r="E19" s="7">
        <v>2</v>
      </c>
      <c r="F19" s="7">
        <v>2</v>
      </c>
      <c r="G19" s="5" t="s">
        <v>53</v>
      </c>
    </row>
    <row r="20" spans="1:7" ht="100.8" x14ac:dyDescent="0.3">
      <c r="A20" s="3" t="s">
        <v>58</v>
      </c>
      <c r="B20" s="4" t="s">
        <v>54</v>
      </c>
      <c r="C20" s="5" t="s">
        <v>55</v>
      </c>
      <c r="D20" s="6">
        <v>1000000</v>
      </c>
      <c r="E20" s="7">
        <v>5</v>
      </c>
      <c r="F20" s="7">
        <v>12</v>
      </c>
      <c r="G20" s="5" t="s">
        <v>56</v>
      </c>
    </row>
    <row r="21" spans="1:7" ht="100.8" x14ac:dyDescent="0.3">
      <c r="A21" s="3" t="s">
        <v>138</v>
      </c>
      <c r="B21" s="8" t="s">
        <v>59</v>
      </c>
      <c r="C21" s="3" t="s">
        <v>60</v>
      </c>
      <c r="D21" s="9">
        <v>8000000</v>
      </c>
      <c r="E21" s="10">
        <f>D21/1000000*17</f>
        <v>136</v>
      </c>
      <c r="F21" s="10"/>
      <c r="G21" s="3" t="s">
        <v>61</v>
      </c>
    </row>
    <row r="22" spans="1:7" ht="57.6" x14ac:dyDescent="0.3">
      <c r="A22" s="3" t="s">
        <v>138</v>
      </c>
      <c r="B22" s="8" t="s">
        <v>62</v>
      </c>
      <c r="C22" s="3" t="s">
        <v>63</v>
      </c>
      <c r="D22" s="9">
        <v>440400</v>
      </c>
      <c r="E22" s="10">
        <v>6</v>
      </c>
      <c r="F22" s="10"/>
      <c r="G22" s="3" t="s">
        <v>64</v>
      </c>
    </row>
    <row r="23" spans="1:7" ht="28.8" x14ac:dyDescent="0.3">
      <c r="A23" s="3" t="s">
        <v>138</v>
      </c>
      <c r="B23" s="8" t="s">
        <v>65</v>
      </c>
      <c r="C23" s="3" t="s">
        <v>66</v>
      </c>
      <c r="D23" s="9">
        <v>75000</v>
      </c>
      <c r="E23" s="10">
        <f>D23/1000000*17</f>
        <v>1.2749999999999999</v>
      </c>
      <c r="F23" s="10"/>
      <c r="G23" s="3" t="s">
        <v>67</v>
      </c>
    </row>
    <row r="24" spans="1:7" ht="345.6" x14ac:dyDescent="0.3">
      <c r="A24" s="3" t="s">
        <v>138</v>
      </c>
      <c r="B24" s="8" t="s">
        <v>68</v>
      </c>
      <c r="C24" s="3" t="s">
        <v>69</v>
      </c>
      <c r="D24" s="9">
        <v>1200000</v>
      </c>
      <c r="E24" s="10">
        <f>D24/1000000*17</f>
        <v>20.399999999999999</v>
      </c>
      <c r="F24" s="10"/>
      <c r="G24" s="3" t="s">
        <v>70</v>
      </c>
    </row>
    <row r="25" spans="1:7" ht="409.6" x14ac:dyDescent="0.3">
      <c r="A25" s="3" t="s">
        <v>138</v>
      </c>
      <c r="B25" s="8" t="s">
        <v>71</v>
      </c>
      <c r="C25" s="3" t="s">
        <v>72</v>
      </c>
      <c r="D25" s="9">
        <v>1318000</v>
      </c>
      <c r="E25" s="10">
        <v>51</v>
      </c>
      <c r="F25" s="10"/>
      <c r="G25" s="3" t="s">
        <v>73</v>
      </c>
    </row>
    <row r="26" spans="1:7" ht="302.39999999999998" x14ac:dyDescent="0.3">
      <c r="A26" s="3" t="s">
        <v>138</v>
      </c>
      <c r="B26" s="8" t="s">
        <v>74</v>
      </c>
      <c r="C26" s="3" t="s">
        <v>75</v>
      </c>
      <c r="D26" s="9">
        <v>496000</v>
      </c>
      <c r="E26" s="10">
        <v>39</v>
      </c>
      <c r="F26" s="10"/>
      <c r="G26" s="3" t="s">
        <v>76</v>
      </c>
    </row>
    <row r="27" spans="1:7" ht="43.2" x14ac:dyDescent="0.3">
      <c r="A27" s="3" t="s">
        <v>138</v>
      </c>
      <c r="B27" s="8" t="s">
        <v>77</v>
      </c>
      <c r="C27" s="3" t="s">
        <v>78</v>
      </c>
      <c r="D27" s="9">
        <v>60000</v>
      </c>
      <c r="E27" s="10">
        <f>D27/1000000*17</f>
        <v>1.02</v>
      </c>
      <c r="F27" s="10"/>
      <c r="G27" s="3" t="s">
        <v>79</v>
      </c>
    </row>
    <row r="28" spans="1:7" x14ac:dyDescent="0.3">
      <c r="A28" s="3" t="s">
        <v>138</v>
      </c>
      <c r="B28" s="8"/>
      <c r="C28" s="3" t="s">
        <v>937</v>
      </c>
      <c r="D28" s="9">
        <v>110000</v>
      </c>
      <c r="E28" s="10">
        <v>7</v>
      </c>
      <c r="F28" s="10"/>
      <c r="G28" s="3" t="s">
        <v>938</v>
      </c>
    </row>
    <row r="29" spans="1:7" ht="57.6" x14ac:dyDescent="0.3">
      <c r="A29" s="3" t="s">
        <v>138</v>
      </c>
      <c r="B29" s="8" t="s">
        <v>80</v>
      </c>
      <c r="C29" s="3" t="s">
        <v>81</v>
      </c>
      <c r="D29" s="9">
        <v>500000</v>
      </c>
      <c r="E29" s="10">
        <f>D29/1000000*17</f>
        <v>8.5</v>
      </c>
      <c r="F29" s="10"/>
      <c r="G29" s="3" t="s">
        <v>82</v>
      </c>
    </row>
    <row r="30" spans="1:7" x14ac:dyDescent="0.3">
      <c r="A30" s="3" t="s">
        <v>138</v>
      </c>
      <c r="B30" s="8"/>
      <c r="C30" s="3" t="s">
        <v>939</v>
      </c>
      <c r="D30" s="9">
        <v>5300000</v>
      </c>
      <c r="E30" s="10">
        <v>90</v>
      </c>
      <c r="F30" s="10"/>
      <c r="G30" s="3" t="s">
        <v>938</v>
      </c>
    </row>
    <row r="31" spans="1:7" x14ac:dyDescent="0.3">
      <c r="A31" s="3" t="s">
        <v>138</v>
      </c>
      <c r="B31" s="8"/>
      <c r="C31" s="3" t="s">
        <v>937</v>
      </c>
      <c r="D31" s="9">
        <v>100000</v>
      </c>
      <c r="E31" s="10">
        <v>12</v>
      </c>
      <c r="F31" s="10"/>
      <c r="G31" s="3" t="s">
        <v>938</v>
      </c>
    </row>
    <row r="32" spans="1:7" ht="100.8" x14ac:dyDescent="0.3">
      <c r="A32" s="3" t="s">
        <v>138</v>
      </c>
      <c r="B32" s="8" t="s">
        <v>83</v>
      </c>
      <c r="C32" s="3" t="s">
        <v>84</v>
      </c>
      <c r="D32" s="9">
        <v>340000</v>
      </c>
      <c r="E32" s="11">
        <v>48</v>
      </c>
      <c r="F32" s="11"/>
      <c r="G32" s="12" t="s">
        <v>85</v>
      </c>
    </row>
    <row r="33" spans="1:7" ht="57.6" x14ac:dyDescent="0.3">
      <c r="A33" s="3" t="s">
        <v>138</v>
      </c>
      <c r="B33" s="8" t="s">
        <v>86</v>
      </c>
      <c r="C33" s="3" t="s">
        <v>87</v>
      </c>
      <c r="D33" s="9">
        <v>750000</v>
      </c>
      <c r="E33" s="10">
        <f>D33/1000000*17</f>
        <v>12.75</v>
      </c>
      <c r="F33" s="10"/>
      <c r="G33" s="3" t="s">
        <v>88</v>
      </c>
    </row>
    <row r="34" spans="1:7" x14ac:dyDescent="0.3">
      <c r="A34" s="3" t="s">
        <v>138</v>
      </c>
      <c r="B34" s="8"/>
      <c r="C34" s="3" t="s">
        <v>151</v>
      </c>
      <c r="D34" s="9">
        <v>4203000</v>
      </c>
      <c r="E34" s="10">
        <v>71</v>
      </c>
      <c r="F34" s="10"/>
      <c r="G34" s="3" t="s">
        <v>938</v>
      </c>
    </row>
    <row r="35" spans="1:7" ht="100.8" x14ac:dyDescent="0.3">
      <c r="A35" s="3" t="s">
        <v>138</v>
      </c>
      <c r="B35" s="8" t="s">
        <v>89</v>
      </c>
      <c r="C35" s="3" t="s">
        <v>90</v>
      </c>
      <c r="D35" s="9">
        <v>125000</v>
      </c>
      <c r="E35" s="10">
        <f>D35/1000000*17</f>
        <v>2.125</v>
      </c>
      <c r="F35" s="10"/>
      <c r="G35" s="3" t="s">
        <v>91</v>
      </c>
    </row>
    <row r="36" spans="1:7" ht="86.4" x14ac:dyDescent="0.3">
      <c r="A36" s="3" t="s">
        <v>138</v>
      </c>
      <c r="B36" s="8" t="s">
        <v>92</v>
      </c>
      <c r="C36" s="3" t="s">
        <v>93</v>
      </c>
      <c r="D36" s="9">
        <v>325000</v>
      </c>
      <c r="E36" s="10">
        <f>D36/1000000*17</f>
        <v>5.5250000000000004</v>
      </c>
      <c r="F36" s="10"/>
      <c r="G36" s="3" t="s">
        <v>94</v>
      </c>
    </row>
    <row r="37" spans="1:7" ht="28.8" x14ac:dyDescent="0.3">
      <c r="A37" s="3" t="s">
        <v>138</v>
      </c>
      <c r="B37" s="8"/>
      <c r="C37" s="3" t="s">
        <v>940</v>
      </c>
      <c r="D37" s="9">
        <v>3150000</v>
      </c>
      <c r="E37" s="10">
        <v>54</v>
      </c>
      <c r="F37" s="10"/>
      <c r="G37" s="3" t="s">
        <v>96</v>
      </c>
    </row>
    <row r="38" spans="1:7" ht="28.8" x14ac:dyDescent="0.3">
      <c r="A38" s="3" t="s">
        <v>138</v>
      </c>
      <c r="B38" s="8"/>
      <c r="C38" s="3" t="s">
        <v>940</v>
      </c>
      <c r="D38" s="9">
        <v>850000</v>
      </c>
      <c r="E38" s="10">
        <v>14</v>
      </c>
      <c r="F38" s="10"/>
      <c r="G38" s="3" t="s">
        <v>96</v>
      </c>
    </row>
    <row r="39" spans="1:7" ht="28.8" x14ac:dyDescent="0.3">
      <c r="A39" s="3" t="s">
        <v>138</v>
      </c>
      <c r="B39" s="8"/>
      <c r="C39" s="3" t="s">
        <v>940</v>
      </c>
      <c r="D39" s="9">
        <v>2100000</v>
      </c>
      <c r="E39" s="10">
        <v>35</v>
      </c>
      <c r="F39" s="10"/>
      <c r="G39" s="3" t="s">
        <v>96</v>
      </c>
    </row>
    <row r="40" spans="1:7" ht="158.4" x14ac:dyDescent="0.3">
      <c r="A40" s="3" t="s">
        <v>138</v>
      </c>
      <c r="B40" s="8" t="s">
        <v>97</v>
      </c>
      <c r="C40" s="3" t="s">
        <v>98</v>
      </c>
      <c r="D40" s="9">
        <v>2275000</v>
      </c>
      <c r="E40" s="10">
        <v>33</v>
      </c>
      <c r="F40" s="10"/>
      <c r="G40" s="3" t="s">
        <v>99</v>
      </c>
    </row>
    <row r="41" spans="1:7" ht="216" x14ac:dyDescent="0.3">
      <c r="A41" s="3" t="s">
        <v>138</v>
      </c>
      <c r="B41" s="8" t="s">
        <v>100</v>
      </c>
      <c r="C41" s="3" t="s">
        <v>101</v>
      </c>
      <c r="D41" s="9">
        <v>45000000</v>
      </c>
      <c r="E41" s="10">
        <v>765</v>
      </c>
      <c r="F41" s="10"/>
      <c r="G41" s="3" t="s">
        <v>102</v>
      </c>
    </row>
    <row r="42" spans="1:7" ht="144" x14ac:dyDescent="0.3">
      <c r="A42" s="3" t="s">
        <v>138</v>
      </c>
      <c r="B42" s="8" t="s">
        <v>103</v>
      </c>
      <c r="C42" s="3" t="s">
        <v>104</v>
      </c>
      <c r="D42" s="9">
        <v>150000</v>
      </c>
      <c r="E42" s="10">
        <v>15</v>
      </c>
      <c r="F42" s="10"/>
      <c r="G42" s="3" t="s">
        <v>105</v>
      </c>
    </row>
    <row r="43" spans="1:7" ht="129.6" x14ac:dyDescent="0.3">
      <c r="A43" s="3" t="s">
        <v>138</v>
      </c>
      <c r="B43" s="8" t="s">
        <v>106</v>
      </c>
      <c r="C43" s="3" t="s">
        <v>107</v>
      </c>
      <c r="D43" s="9">
        <v>400000</v>
      </c>
      <c r="E43" s="10">
        <v>7</v>
      </c>
      <c r="F43" s="10"/>
      <c r="G43" s="3" t="s">
        <v>108</v>
      </c>
    </row>
    <row r="44" spans="1:7" ht="100.8" x14ac:dyDescent="0.3">
      <c r="A44" s="3" t="s">
        <v>138</v>
      </c>
      <c r="B44" s="8" t="s">
        <v>109</v>
      </c>
      <c r="C44" s="3" t="s">
        <v>110</v>
      </c>
      <c r="D44" s="9">
        <v>1100000</v>
      </c>
      <c r="E44" s="10">
        <v>19</v>
      </c>
      <c r="F44" s="10"/>
      <c r="G44" s="3" t="s">
        <v>95</v>
      </c>
    </row>
    <row r="45" spans="1:7" x14ac:dyDescent="0.3">
      <c r="A45" s="3" t="s">
        <v>138</v>
      </c>
      <c r="B45" s="8"/>
      <c r="C45" s="3" t="s">
        <v>937</v>
      </c>
      <c r="D45" s="9">
        <v>50000</v>
      </c>
      <c r="E45" s="10">
        <v>6</v>
      </c>
      <c r="F45" s="10"/>
      <c r="G45" s="3" t="s">
        <v>938</v>
      </c>
    </row>
    <row r="46" spans="1:7" ht="100.8" x14ac:dyDescent="0.3">
      <c r="A46" s="3" t="s">
        <v>138</v>
      </c>
      <c r="B46" s="8" t="s">
        <v>111</v>
      </c>
      <c r="C46" s="3" t="s">
        <v>112</v>
      </c>
      <c r="D46" s="9">
        <v>500000</v>
      </c>
      <c r="E46" s="10">
        <f>D46/1000000*17</f>
        <v>8.5</v>
      </c>
      <c r="F46" s="10"/>
      <c r="G46" s="3" t="s">
        <v>113</v>
      </c>
    </row>
    <row r="47" spans="1:7" ht="100.8" x14ac:dyDescent="0.3">
      <c r="A47" s="3" t="s">
        <v>138</v>
      </c>
      <c r="B47" s="8" t="s">
        <v>114</v>
      </c>
      <c r="C47" s="3" t="s">
        <v>115</v>
      </c>
      <c r="D47" s="9">
        <v>6000000</v>
      </c>
      <c r="E47" s="10">
        <v>122</v>
      </c>
      <c r="F47" s="10"/>
      <c r="G47" s="3" t="s">
        <v>116</v>
      </c>
    </row>
    <row r="48" spans="1:7" ht="28.8" x14ac:dyDescent="0.3">
      <c r="A48" s="3" t="s">
        <v>138</v>
      </c>
      <c r="B48" s="8"/>
      <c r="C48" s="3" t="s">
        <v>940</v>
      </c>
      <c r="D48" s="9">
        <v>500000</v>
      </c>
      <c r="E48" s="10">
        <v>9</v>
      </c>
      <c r="F48" s="10"/>
      <c r="G48" s="3" t="s">
        <v>96</v>
      </c>
    </row>
    <row r="49" spans="1:7" ht="86.4" x14ac:dyDescent="0.3">
      <c r="A49" s="3" t="s">
        <v>138</v>
      </c>
      <c r="B49" s="8" t="s">
        <v>117</v>
      </c>
      <c r="C49" s="3" t="s">
        <v>118</v>
      </c>
      <c r="D49" s="9">
        <v>40000</v>
      </c>
      <c r="E49" s="10">
        <v>12</v>
      </c>
      <c r="F49" s="10"/>
      <c r="G49" s="3" t="s">
        <v>119</v>
      </c>
    </row>
    <row r="50" spans="1:7" ht="187.2" x14ac:dyDescent="0.3">
      <c r="A50" s="3" t="s">
        <v>138</v>
      </c>
      <c r="B50" s="8" t="s">
        <v>120</v>
      </c>
      <c r="C50" s="3" t="s">
        <v>121</v>
      </c>
      <c r="D50" s="9">
        <v>45000</v>
      </c>
      <c r="E50" s="10">
        <v>10</v>
      </c>
      <c r="F50" s="10"/>
      <c r="G50" s="3" t="s">
        <v>122</v>
      </c>
    </row>
    <row r="51" spans="1:7" ht="259.2" x14ac:dyDescent="0.3">
      <c r="A51" s="3" t="s">
        <v>138</v>
      </c>
      <c r="B51" s="8" t="s">
        <v>123</v>
      </c>
      <c r="C51" s="3" t="s">
        <v>124</v>
      </c>
      <c r="D51" s="9">
        <v>4500000</v>
      </c>
      <c r="E51" s="11">
        <v>90</v>
      </c>
      <c r="F51" s="11"/>
      <c r="G51" s="12" t="s">
        <v>125</v>
      </c>
    </row>
    <row r="52" spans="1:7" ht="43.2" x14ac:dyDescent="0.3">
      <c r="A52" s="3" t="s">
        <v>138</v>
      </c>
      <c r="B52" s="8" t="s">
        <v>126</v>
      </c>
      <c r="C52" s="3" t="s">
        <v>127</v>
      </c>
      <c r="D52" s="9">
        <v>2780000</v>
      </c>
      <c r="E52" s="10">
        <v>56</v>
      </c>
      <c r="F52" s="10"/>
      <c r="G52" s="3" t="s">
        <v>128</v>
      </c>
    </row>
    <row r="53" spans="1:7" x14ac:dyDescent="0.3">
      <c r="A53" s="3" t="s">
        <v>138</v>
      </c>
      <c r="B53" s="8"/>
      <c r="C53" s="3" t="s">
        <v>937</v>
      </c>
      <c r="D53" s="9">
        <v>50000</v>
      </c>
      <c r="E53" s="10">
        <v>6</v>
      </c>
      <c r="F53" s="10"/>
      <c r="G53" s="3" t="s">
        <v>938</v>
      </c>
    </row>
    <row r="54" spans="1:7" ht="57.6" x14ac:dyDescent="0.3">
      <c r="A54" s="3" t="s">
        <v>138</v>
      </c>
      <c r="B54" s="8" t="s">
        <v>129</v>
      </c>
      <c r="C54" s="3" t="s">
        <v>130</v>
      </c>
      <c r="D54" s="9">
        <v>3200000</v>
      </c>
      <c r="E54" s="10">
        <f>D54/1000000*17</f>
        <v>54.400000000000006</v>
      </c>
      <c r="F54" s="10"/>
      <c r="G54" s="3" t="s">
        <v>131</v>
      </c>
    </row>
    <row r="55" spans="1:7" ht="216" x14ac:dyDescent="0.3">
      <c r="A55" s="3" t="s">
        <v>138</v>
      </c>
      <c r="B55" s="8" t="s">
        <v>132</v>
      </c>
      <c r="C55" s="3" t="s">
        <v>133</v>
      </c>
      <c r="D55" s="9">
        <v>120000</v>
      </c>
      <c r="E55" s="10">
        <v>10</v>
      </c>
      <c r="F55" s="10"/>
      <c r="G55" s="3" t="s">
        <v>134</v>
      </c>
    </row>
    <row r="56" spans="1:7" ht="302.39999999999998" x14ac:dyDescent="0.3">
      <c r="A56" s="3" t="s">
        <v>138</v>
      </c>
      <c r="B56" s="8" t="s">
        <v>135</v>
      </c>
      <c r="C56" s="3" t="s">
        <v>136</v>
      </c>
      <c r="D56" s="9">
        <v>500000</v>
      </c>
      <c r="E56" s="10">
        <v>60</v>
      </c>
      <c r="F56" s="10"/>
      <c r="G56" s="3" t="s">
        <v>137</v>
      </c>
    </row>
    <row r="57" spans="1:7" s="1" customFormat="1" ht="72" x14ac:dyDescent="0.3">
      <c r="A57" s="3" t="s">
        <v>138</v>
      </c>
      <c r="B57" s="13" t="s">
        <v>942</v>
      </c>
      <c r="C57" s="14" t="s">
        <v>943</v>
      </c>
      <c r="D57" s="15">
        <v>31280</v>
      </c>
      <c r="E57" s="16">
        <v>1</v>
      </c>
      <c r="F57" s="16">
        <v>0</v>
      </c>
      <c r="G57" s="14" t="s">
        <v>944</v>
      </c>
    </row>
    <row r="58" spans="1:7" ht="28.8" x14ac:dyDescent="0.3">
      <c r="A58" s="3" t="s">
        <v>169</v>
      </c>
      <c r="B58" s="8" t="s">
        <v>139</v>
      </c>
      <c r="C58" s="3" t="s">
        <v>140</v>
      </c>
      <c r="D58" s="17">
        <v>1000000</v>
      </c>
      <c r="E58" s="10">
        <v>10</v>
      </c>
      <c r="F58" s="10"/>
      <c r="G58" s="3" t="s">
        <v>141</v>
      </c>
    </row>
    <row r="59" spans="1:7" ht="28.8" x14ac:dyDescent="0.3">
      <c r="A59" s="3" t="s">
        <v>169</v>
      </c>
      <c r="B59" s="8" t="s">
        <v>142</v>
      </c>
      <c r="C59" s="3" t="s">
        <v>143</v>
      </c>
      <c r="D59" s="17">
        <v>1500000</v>
      </c>
      <c r="E59" s="10">
        <v>15</v>
      </c>
      <c r="F59" s="10"/>
      <c r="G59" s="3" t="s">
        <v>141</v>
      </c>
    </row>
    <row r="60" spans="1:7" ht="28.8" x14ac:dyDescent="0.3">
      <c r="A60" s="3" t="s">
        <v>169</v>
      </c>
      <c r="B60" s="8" t="s">
        <v>144</v>
      </c>
      <c r="C60" s="3" t="s">
        <v>145</v>
      </c>
      <c r="D60" s="17">
        <v>500000</v>
      </c>
      <c r="E60" s="10">
        <v>5</v>
      </c>
      <c r="F60" s="10"/>
      <c r="G60" s="3" t="s">
        <v>141</v>
      </c>
    </row>
    <row r="61" spans="1:7" ht="28.8" x14ac:dyDescent="0.3">
      <c r="A61" s="3" t="s">
        <v>169</v>
      </c>
      <c r="B61" s="8" t="s">
        <v>146</v>
      </c>
      <c r="C61" s="3" t="s">
        <v>147</v>
      </c>
      <c r="D61" s="17">
        <v>500000</v>
      </c>
      <c r="E61" s="10">
        <v>5</v>
      </c>
      <c r="F61" s="10"/>
      <c r="G61" s="3" t="s">
        <v>148</v>
      </c>
    </row>
    <row r="62" spans="1:7" x14ac:dyDescent="0.3">
      <c r="A62" s="3" t="s">
        <v>169</v>
      </c>
      <c r="B62" s="8" t="s">
        <v>149</v>
      </c>
      <c r="C62" s="3" t="s">
        <v>150</v>
      </c>
      <c r="D62" s="17">
        <v>80000</v>
      </c>
      <c r="E62" s="10">
        <v>1</v>
      </c>
      <c r="F62" s="10"/>
      <c r="G62" s="3" t="s">
        <v>151</v>
      </c>
    </row>
    <row r="63" spans="1:7" ht="28.8" x14ac:dyDescent="0.3">
      <c r="A63" s="3" t="s">
        <v>169</v>
      </c>
      <c r="B63" s="8" t="s">
        <v>152</v>
      </c>
      <c r="C63" s="3" t="s">
        <v>153</v>
      </c>
      <c r="D63" s="17">
        <v>1200000</v>
      </c>
      <c r="E63" s="10">
        <v>12.5</v>
      </c>
      <c r="F63" s="10"/>
      <c r="G63" s="3" t="s">
        <v>154</v>
      </c>
    </row>
    <row r="64" spans="1:7" ht="57.6" x14ac:dyDescent="0.3">
      <c r="A64" s="3" t="s">
        <v>169</v>
      </c>
      <c r="B64" s="8" t="s">
        <v>155</v>
      </c>
      <c r="C64" s="3" t="s">
        <v>156</v>
      </c>
      <c r="D64" s="17">
        <v>125000</v>
      </c>
      <c r="E64" s="10">
        <v>2</v>
      </c>
      <c r="F64" s="10"/>
      <c r="G64" s="3" t="s">
        <v>157</v>
      </c>
    </row>
    <row r="65" spans="1:7" ht="28.8" x14ac:dyDescent="0.3">
      <c r="A65" s="3" t="s">
        <v>169</v>
      </c>
      <c r="B65" s="8" t="s">
        <v>158</v>
      </c>
      <c r="C65" s="3" t="s">
        <v>159</v>
      </c>
      <c r="D65" s="17">
        <v>300000</v>
      </c>
      <c r="E65" s="10">
        <v>3</v>
      </c>
      <c r="F65" s="10"/>
      <c r="G65" s="3" t="s">
        <v>160</v>
      </c>
    </row>
    <row r="66" spans="1:7" ht="28.8" x14ac:dyDescent="0.3">
      <c r="A66" s="3" t="s">
        <v>169</v>
      </c>
      <c r="B66" s="8" t="s">
        <v>161</v>
      </c>
      <c r="C66" s="3" t="s">
        <v>162</v>
      </c>
      <c r="D66" s="17">
        <v>5000000</v>
      </c>
      <c r="E66" s="10">
        <v>50</v>
      </c>
      <c r="F66" s="10"/>
      <c r="G66" s="3" t="s">
        <v>160</v>
      </c>
    </row>
    <row r="67" spans="1:7" ht="28.8" x14ac:dyDescent="0.3">
      <c r="A67" s="3" t="s">
        <v>169</v>
      </c>
      <c r="B67" s="8" t="s">
        <v>163</v>
      </c>
      <c r="C67" s="3" t="s">
        <v>164</v>
      </c>
      <c r="D67" s="17">
        <v>2000000</v>
      </c>
      <c r="E67" s="10">
        <v>20</v>
      </c>
      <c r="F67" s="10"/>
      <c r="G67" s="3" t="s">
        <v>165</v>
      </c>
    </row>
    <row r="68" spans="1:7" ht="28.8" x14ac:dyDescent="0.3">
      <c r="A68" s="3" t="s">
        <v>169</v>
      </c>
      <c r="B68" s="8" t="s">
        <v>166</v>
      </c>
      <c r="C68" s="3" t="s">
        <v>167</v>
      </c>
      <c r="D68" s="17">
        <v>100000</v>
      </c>
      <c r="E68" s="10">
        <v>1</v>
      </c>
      <c r="F68" s="10"/>
      <c r="G68" s="3" t="s">
        <v>168</v>
      </c>
    </row>
    <row r="69" spans="1:7" ht="216" x14ac:dyDescent="0.3">
      <c r="A69" s="3" t="s">
        <v>184</v>
      </c>
      <c r="B69" s="18" t="s">
        <v>170</v>
      </c>
      <c r="C69" s="18" t="s">
        <v>171</v>
      </c>
      <c r="D69" s="19">
        <v>10000000</v>
      </c>
      <c r="E69" s="20">
        <v>170</v>
      </c>
      <c r="F69" s="20">
        <v>10</v>
      </c>
      <c r="G69" s="21" t="s">
        <v>172</v>
      </c>
    </row>
    <row r="70" spans="1:7" ht="100.8" x14ac:dyDescent="0.3">
      <c r="A70" s="3" t="s">
        <v>184</v>
      </c>
      <c r="B70" s="18" t="s">
        <v>173</v>
      </c>
      <c r="C70" s="4" t="s">
        <v>174</v>
      </c>
      <c r="D70" s="19">
        <v>6200000</v>
      </c>
      <c r="E70" s="20">
        <v>105</v>
      </c>
      <c r="F70" s="20">
        <v>6</v>
      </c>
      <c r="G70" s="18" t="s">
        <v>175</v>
      </c>
    </row>
    <row r="71" spans="1:7" ht="28.8" x14ac:dyDescent="0.3">
      <c r="A71" s="3" t="s">
        <v>184</v>
      </c>
      <c r="B71" s="18" t="s">
        <v>176</v>
      </c>
      <c r="C71" s="18" t="s">
        <v>177</v>
      </c>
      <c r="D71" s="19">
        <v>18000000</v>
      </c>
      <c r="E71" s="20">
        <v>306</v>
      </c>
      <c r="F71" s="20">
        <v>18</v>
      </c>
      <c r="G71" s="18" t="s">
        <v>178</v>
      </c>
    </row>
    <row r="72" spans="1:7" ht="28.8" x14ac:dyDescent="0.3">
      <c r="A72" s="3" t="s">
        <v>184</v>
      </c>
      <c r="B72" s="18" t="s">
        <v>179</v>
      </c>
      <c r="C72" s="18" t="s">
        <v>180</v>
      </c>
      <c r="D72" s="19">
        <v>1500000</v>
      </c>
      <c r="E72" s="20">
        <v>25</v>
      </c>
      <c r="F72" s="20">
        <v>1.5</v>
      </c>
      <c r="G72" s="18" t="s">
        <v>178</v>
      </c>
    </row>
    <row r="73" spans="1:7" x14ac:dyDescent="0.3">
      <c r="A73" s="3" t="s">
        <v>184</v>
      </c>
      <c r="B73" s="101" t="s">
        <v>181</v>
      </c>
      <c r="C73" s="101" t="s">
        <v>182</v>
      </c>
      <c r="D73" s="102">
        <v>6100000</v>
      </c>
      <c r="E73" s="103">
        <v>103</v>
      </c>
      <c r="F73" s="103">
        <v>5</v>
      </c>
      <c r="G73" s="101" t="s">
        <v>183</v>
      </c>
    </row>
    <row r="74" spans="1:7" x14ac:dyDescent="0.3">
      <c r="A74" s="3" t="s">
        <v>184</v>
      </c>
      <c r="B74" s="101"/>
      <c r="C74" s="101"/>
      <c r="D74" s="102"/>
      <c r="E74" s="103"/>
      <c r="F74" s="103"/>
      <c r="G74" s="101"/>
    </row>
    <row r="75" spans="1:7" ht="172.8" x14ac:dyDescent="0.3">
      <c r="A75" s="3" t="s">
        <v>198</v>
      </c>
      <c r="B75" s="18" t="s">
        <v>185</v>
      </c>
      <c r="C75" s="18" t="s">
        <v>186</v>
      </c>
      <c r="D75" s="19">
        <v>2000000</v>
      </c>
      <c r="E75" s="20">
        <v>30</v>
      </c>
      <c r="F75" s="20">
        <v>7</v>
      </c>
      <c r="G75" s="22" t="s">
        <v>187</v>
      </c>
    </row>
    <row r="76" spans="1:7" ht="43.2" x14ac:dyDescent="0.3">
      <c r="A76" s="3" t="s">
        <v>198</v>
      </c>
      <c r="B76" s="18" t="s">
        <v>188</v>
      </c>
      <c r="C76" s="18" t="s">
        <v>189</v>
      </c>
      <c r="D76" s="19">
        <v>200000</v>
      </c>
      <c r="E76" s="20">
        <v>2</v>
      </c>
      <c r="F76" s="20"/>
      <c r="G76" s="22" t="s">
        <v>190</v>
      </c>
    </row>
    <row r="77" spans="1:7" ht="100.8" x14ac:dyDescent="0.3">
      <c r="A77" s="3" t="s">
        <v>198</v>
      </c>
      <c r="B77" s="18" t="s">
        <v>191</v>
      </c>
      <c r="C77" s="18" t="s">
        <v>192</v>
      </c>
      <c r="D77" s="19">
        <v>600000</v>
      </c>
      <c r="E77" s="20">
        <v>9</v>
      </c>
      <c r="F77" s="20"/>
      <c r="G77" s="22" t="s">
        <v>190</v>
      </c>
    </row>
    <row r="78" spans="1:7" ht="57.6" x14ac:dyDescent="0.3">
      <c r="A78" s="3" t="s">
        <v>198</v>
      </c>
      <c r="B78" s="18" t="s">
        <v>193</v>
      </c>
      <c r="C78" s="18" t="s">
        <v>194</v>
      </c>
      <c r="D78" s="19">
        <v>10000000</v>
      </c>
      <c r="E78" s="20"/>
      <c r="F78" s="20"/>
      <c r="G78" s="22" t="s">
        <v>195</v>
      </c>
    </row>
    <row r="79" spans="1:7" ht="86.4" x14ac:dyDescent="0.3">
      <c r="A79" s="3" t="s">
        <v>198</v>
      </c>
      <c r="B79" s="18" t="s">
        <v>196</v>
      </c>
      <c r="C79" s="18" t="s">
        <v>197</v>
      </c>
      <c r="D79" s="19">
        <v>293940</v>
      </c>
      <c r="E79" s="20">
        <v>5</v>
      </c>
      <c r="F79" s="20"/>
      <c r="G79" s="18"/>
    </row>
    <row r="80" spans="1:7" ht="43.2" x14ac:dyDescent="0.3">
      <c r="A80" s="3" t="s">
        <v>300</v>
      </c>
      <c r="B80" s="4" t="s">
        <v>199</v>
      </c>
      <c r="C80" s="5" t="s">
        <v>200</v>
      </c>
      <c r="D80" s="6">
        <v>21507571</v>
      </c>
      <c r="E80" s="7"/>
      <c r="F80" s="7"/>
      <c r="G80" s="5"/>
    </row>
    <row r="81" spans="1:7" ht="43.2" x14ac:dyDescent="0.3">
      <c r="A81" s="3" t="s">
        <v>300</v>
      </c>
      <c r="B81" s="4" t="s">
        <v>201</v>
      </c>
      <c r="C81" s="5" t="s">
        <v>202</v>
      </c>
      <c r="D81" s="6">
        <v>18000000</v>
      </c>
      <c r="E81" s="23">
        <v>5</v>
      </c>
      <c r="F81" s="7"/>
      <c r="G81" s="5" t="s">
        <v>203</v>
      </c>
    </row>
    <row r="82" spans="1:7" x14ac:dyDescent="0.3">
      <c r="A82" s="3" t="s">
        <v>300</v>
      </c>
      <c r="B82" s="4" t="s">
        <v>204</v>
      </c>
      <c r="C82" s="5"/>
      <c r="D82" s="6">
        <v>15000000</v>
      </c>
      <c r="E82" s="7"/>
      <c r="F82" s="7"/>
      <c r="G82" s="5" t="s">
        <v>205</v>
      </c>
    </row>
    <row r="83" spans="1:7" ht="28.8" x14ac:dyDescent="0.3">
      <c r="A83" s="3" t="s">
        <v>300</v>
      </c>
      <c r="B83" s="4" t="s">
        <v>206</v>
      </c>
      <c r="C83" s="5"/>
      <c r="D83" s="6">
        <f>850000*11+2500000</f>
        <v>11850000</v>
      </c>
      <c r="E83" s="7"/>
      <c r="F83" s="7"/>
      <c r="G83" s="5" t="s">
        <v>207</v>
      </c>
    </row>
    <row r="84" spans="1:7" ht="43.2" x14ac:dyDescent="0.3">
      <c r="A84" s="3" t="s">
        <v>300</v>
      </c>
      <c r="B84" s="4" t="s">
        <v>208</v>
      </c>
      <c r="C84" s="5" t="s">
        <v>209</v>
      </c>
      <c r="D84" s="6">
        <v>10000000</v>
      </c>
      <c r="E84" s="23">
        <v>5</v>
      </c>
      <c r="F84" s="7"/>
      <c r="G84" s="5" t="s">
        <v>210</v>
      </c>
    </row>
    <row r="85" spans="1:7" x14ac:dyDescent="0.3">
      <c r="A85" s="3" t="s">
        <v>300</v>
      </c>
      <c r="B85" s="4" t="s">
        <v>211</v>
      </c>
      <c r="C85" s="5"/>
      <c r="D85" s="6">
        <v>9022949</v>
      </c>
      <c r="E85" s="7"/>
      <c r="F85" s="7"/>
      <c r="G85" s="5" t="s">
        <v>212</v>
      </c>
    </row>
    <row r="86" spans="1:7" ht="43.2" x14ac:dyDescent="0.3">
      <c r="A86" s="3" t="s">
        <v>300</v>
      </c>
      <c r="B86" s="4" t="s">
        <v>213</v>
      </c>
      <c r="C86" s="5"/>
      <c r="D86" s="6">
        <v>9000000</v>
      </c>
      <c r="E86" s="7"/>
      <c r="F86" s="7"/>
      <c r="G86" s="5" t="s">
        <v>214</v>
      </c>
    </row>
    <row r="87" spans="1:7" ht="28.8" x14ac:dyDescent="0.3">
      <c r="A87" s="3" t="s">
        <v>300</v>
      </c>
      <c r="B87" s="4" t="s">
        <v>215</v>
      </c>
      <c r="C87" s="5"/>
      <c r="D87" s="6">
        <v>7000000</v>
      </c>
      <c r="E87" s="7"/>
      <c r="F87" s="7"/>
      <c r="G87" s="5" t="s">
        <v>212</v>
      </c>
    </row>
    <row r="88" spans="1:7" ht="28.8" x14ac:dyDescent="0.3">
      <c r="A88" s="3" t="s">
        <v>300</v>
      </c>
      <c r="B88" s="4" t="s">
        <v>216</v>
      </c>
      <c r="C88" s="5" t="s">
        <v>217</v>
      </c>
      <c r="D88" s="6">
        <v>4070000</v>
      </c>
      <c r="E88" s="7"/>
      <c r="F88" s="7"/>
      <c r="G88" s="5"/>
    </row>
    <row r="89" spans="1:7" ht="43.2" x14ac:dyDescent="0.3">
      <c r="A89" s="3" t="s">
        <v>300</v>
      </c>
      <c r="B89" s="4" t="s">
        <v>218</v>
      </c>
      <c r="C89" s="5" t="s">
        <v>219</v>
      </c>
      <c r="D89" s="6">
        <v>4000000</v>
      </c>
      <c r="E89" s="7"/>
      <c r="F89" s="7"/>
      <c r="G89" s="5"/>
    </row>
    <row r="90" spans="1:7" ht="28.8" x14ac:dyDescent="0.3">
      <c r="A90" s="3" t="s">
        <v>300</v>
      </c>
      <c r="B90" s="4" t="s">
        <v>220</v>
      </c>
      <c r="C90" s="5"/>
      <c r="D90" s="6">
        <v>4000000</v>
      </c>
      <c r="E90" s="7"/>
      <c r="F90" s="7"/>
      <c r="G90" s="5" t="s">
        <v>221</v>
      </c>
    </row>
    <row r="91" spans="1:7" ht="43.2" x14ac:dyDescent="0.3">
      <c r="A91" s="3" t="s">
        <v>300</v>
      </c>
      <c r="B91" s="4" t="s">
        <v>222</v>
      </c>
      <c r="C91" s="5" t="s">
        <v>223</v>
      </c>
      <c r="D91" s="6">
        <v>3030000</v>
      </c>
      <c r="E91" s="7"/>
      <c r="F91" s="7"/>
      <c r="G91" s="5"/>
    </row>
    <row r="92" spans="1:7" ht="28.8" x14ac:dyDescent="0.3">
      <c r="A92" s="3" t="s">
        <v>300</v>
      </c>
      <c r="B92" s="4" t="s">
        <v>224</v>
      </c>
      <c r="C92" s="5" t="s">
        <v>225</v>
      </c>
      <c r="D92" s="6">
        <v>3015000</v>
      </c>
      <c r="E92" s="7"/>
      <c r="F92" s="7"/>
      <c r="G92" s="5"/>
    </row>
    <row r="93" spans="1:7" x14ac:dyDescent="0.3">
      <c r="A93" s="3" t="s">
        <v>300</v>
      </c>
      <c r="B93" s="4" t="s">
        <v>226</v>
      </c>
      <c r="C93" s="5"/>
      <c r="D93" s="6">
        <v>3000000</v>
      </c>
      <c r="E93" s="7"/>
      <c r="F93" s="7"/>
      <c r="G93" s="5" t="s">
        <v>227</v>
      </c>
    </row>
    <row r="94" spans="1:7" ht="28.8" x14ac:dyDescent="0.3">
      <c r="A94" s="3" t="s">
        <v>300</v>
      </c>
      <c r="B94" s="4" t="s">
        <v>228</v>
      </c>
      <c r="C94" s="5"/>
      <c r="D94" s="6">
        <v>3000000</v>
      </c>
      <c r="E94" s="7"/>
      <c r="F94" s="7"/>
      <c r="G94" s="5" t="s">
        <v>227</v>
      </c>
    </row>
    <row r="95" spans="1:7" ht="43.2" x14ac:dyDescent="0.3">
      <c r="A95" s="3" t="s">
        <v>300</v>
      </c>
      <c r="B95" s="4" t="s">
        <v>229</v>
      </c>
      <c r="C95" s="5"/>
      <c r="D95" s="6">
        <v>2607500</v>
      </c>
      <c r="E95" s="7"/>
      <c r="F95" s="7"/>
      <c r="G95" s="5" t="s">
        <v>230</v>
      </c>
    </row>
    <row r="96" spans="1:7" x14ac:dyDescent="0.3">
      <c r="A96" s="3" t="s">
        <v>300</v>
      </c>
      <c r="B96" s="4" t="s">
        <v>231</v>
      </c>
      <c r="C96" s="5"/>
      <c r="D96" s="6">
        <v>2500000</v>
      </c>
      <c r="E96" s="7"/>
      <c r="F96" s="7"/>
      <c r="G96" s="5" t="s">
        <v>214</v>
      </c>
    </row>
    <row r="97" spans="1:7" ht="28.8" x14ac:dyDescent="0.3">
      <c r="A97" s="3" t="s">
        <v>300</v>
      </c>
      <c r="B97" s="4" t="s">
        <v>232</v>
      </c>
      <c r="C97" s="5"/>
      <c r="D97" s="6">
        <v>2376000</v>
      </c>
      <c r="E97" s="7"/>
      <c r="F97" s="7"/>
      <c r="G97" s="5" t="s">
        <v>230</v>
      </c>
    </row>
    <row r="98" spans="1:7" ht="43.2" x14ac:dyDescent="0.3">
      <c r="A98" s="3" t="s">
        <v>300</v>
      </c>
      <c r="B98" s="4" t="s">
        <v>233</v>
      </c>
      <c r="C98" s="5" t="s">
        <v>234</v>
      </c>
      <c r="D98" s="6">
        <v>1500000</v>
      </c>
      <c r="E98" s="7"/>
      <c r="F98" s="7"/>
      <c r="G98" s="5" t="s">
        <v>235</v>
      </c>
    </row>
    <row r="99" spans="1:7" ht="28.8" x14ac:dyDescent="0.3">
      <c r="A99" s="3" t="s">
        <v>300</v>
      </c>
      <c r="B99" s="4" t="s">
        <v>236</v>
      </c>
      <c r="C99" s="5" t="s">
        <v>237</v>
      </c>
      <c r="D99" s="6">
        <v>1400000</v>
      </c>
      <c r="E99" s="7"/>
      <c r="F99" s="7"/>
      <c r="G99" s="5"/>
    </row>
    <row r="100" spans="1:7" ht="43.2" x14ac:dyDescent="0.3">
      <c r="A100" s="3" t="s">
        <v>300</v>
      </c>
      <c r="B100" s="4" t="s">
        <v>238</v>
      </c>
      <c r="C100" s="5" t="s">
        <v>239</v>
      </c>
      <c r="D100" s="6">
        <v>1200000</v>
      </c>
      <c r="E100" s="7"/>
      <c r="F100" s="7"/>
      <c r="G100" s="5" t="s">
        <v>240</v>
      </c>
    </row>
    <row r="101" spans="1:7" ht="28.8" x14ac:dyDescent="0.3">
      <c r="A101" s="3" t="s">
        <v>300</v>
      </c>
      <c r="B101" s="4" t="s">
        <v>241</v>
      </c>
      <c r="C101" s="5" t="s">
        <v>242</v>
      </c>
      <c r="D101" s="6">
        <v>1025000</v>
      </c>
      <c r="E101" s="7"/>
      <c r="F101" s="7"/>
      <c r="G101" s="5"/>
    </row>
    <row r="102" spans="1:7" ht="28.8" x14ac:dyDescent="0.3">
      <c r="A102" s="3" t="s">
        <v>300</v>
      </c>
      <c r="B102" s="4" t="s">
        <v>243</v>
      </c>
      <c r="C102" s="5" t="s">
        <v>244</v>
      </c>
      <c r="D102" s="6">
        <v>1015000</v>
      </c>
      <c r="E102" s="7"/>
      <c r="F102" s="7"/>
      <c r="G102" s="5" t="s">
        <v>245</v>
      </c>
    </row>
    <row r="103" spans="1:7" ht="72" x14ac:dyDescent="0.3">
      <c r="A103" s="3" t="s">
        <v>300</v>
      </c>
      <c r="B103" s="4" t="s">
        <v>246</v>
      </c>
      <c r="C103" s="5" t="s">
        <v>247</v>
      </c>
      <c r="D103" s="6">
        <v>1000000</v>
      </c>
      <c r="E103" s="7">
        <v>2</v>
      </c>
      <c r="F103" s="7"/>
      <c r="G103" s="5"/>
    </row>
    <row r="104" spans="1:7" ht="43.2" x14ac:dyDescent="0.3">
      <c r="A104" s="3" t="s">
        <v>300</v>
      </c>
      <c r="B104" s="4" t="s">
        <v>248</v>
      </c>
      <c r="C104" s="5" t="s">
        <v>249</v>
      </c>
      <c r="D104" s="6">
        <v>1000000</v>
      </c>
      <c r="E104" s="7">
        <v>2</v>
      </c>
      <c r="F104" s="7"/>
      <c r="G104" s="5" t="s">
        <v>235</v>
      </c>
    </row>
    <row r="105" spans="1:7" ht="28.8" x14ac:dyDescent="0.3">
      <c r="A105" s="3" t="s">
        <v>300</v>
      </c>
      <c r="B105" s="4" t="s">
        <v>250</v>
      </c>
      <c r="C105" s="5" t="s">
        <v>251</v>
      </c>
      <c r="D105" s="6">
        <v>900000</v>
      </c>
      <c r="E105" s="7">
        <v>2</v>
      </c>
      <c r="F105" s="7"/>
      <c r="G105" s="5" t="s">
        <v>252</v>
      </c>
    </row>
    <row r="106" spans="1:7" ht="28.8" x14ac:dyDescent="0.3">
      <c r="A106" s="3" t="s">
        <v>300</v>
      </c>
      <c r="B106" s="4" t="s">
        <v>253</v>
      </c>
      <c r="C106" s="5" t="s">
        <v>254</v>
      </c>
      <c r="D106" s="6">
        <v>890000</v>
      </c>
      <c r="E106" s="7"/>
      <c r="F106" s="7"/>
      <c r="G106" s="5"/>
    </row>
    <row r="107" spans="1:7" ht="28.8" x14ac:dyDescent="0.3">
      <c r="A107" s="3" t="s">
        <v>300</v>
      </c>
      <c r="B107" s="4" t="s">
        <v>255</v>
      </c>
      <c r="C107" s="5" t="s">
        <v>256</v>
      </c>
      <c r="D107" s="6">
        <v>800000</v>
      </c>
      <c r="E107" s="7"/>
      <c r="F107" s="7"/>
      <c r="G107" s="5"/>
    </row>
    <row r="108" spans="1:7" ht="28.8" x14ac:dyDescent="0.3">
      <c r="A108" s="3" t="s">
        <v>300</v>
      </c>
      <c r="B108" s="4" t="s">
        <v>257</v>
      </c>
      <c r="C108" s="5" t="s">
        <v>258</v>
      </c>
      <c r="D108" s="6">
        <v>530000</v>
      </c>
      <c r="E108" s="7"/>
      <c r="F108" s="7"/>
      <c r="G108" s="5"/>
    </row>
    <row r="109" spans="1:7" ht="28.8" x14ac:dyDescent="0.3">
      <c r="A109" s="3" t="s">
        <v>300</v>
      </c>
      <c r="B109" s="4" t="s">
        <v>259</v>
      </c>
      <c r="C109" s="5" t="s">
        <v>260</v>
      </c>
      <c r="D109" s="6">
        <v>500000</v>
      </c>
      <c r="E109" s="7">
        <v>1</v>
      </c>
      <c r="F109" s="7"/>
      <c r="G109" s="5"/>
    </row>
    <row r="110" spans="1:7" ht="28.8" x14ac:dyDescent="0.3">
      <c r="A110" s="3" t="s">
        <v>300</v>
      </c>
      <c r="B110" s="4" t="s">
        <v>261</v>
      </c>
      <c r="C110" s="5" t="s">
        <v>262</v>
      </c>
      <c r="D110" s="6">
        <v>500000</v>
      </c>
      <c r="E110" s="7"/>
      <c r="F110" s="7"/>
      <c r="G110" s="5"/>
    </row>
    <row r="111" spans="1:7" ht="28.8" x14ac:dyDescent="0.3">
      <c r="A111" s="3" t="s">
        <v>300</v>
      </c>
      <c r="B111" s="4" t="s">
        <v>263</v>
      </c>
      <c r="C111" s="5"/>
      <c r="D111" s="6">
        <v>500000</v>
      </c>
      <c r="E111" s="7"/>
      <c r="F111" s="7"/>
      <c r="G111" s="5" t="s">
        <v>264</v>
      </c>
    </row>
    <row r="112" spans="1:7" ht="28.8" x14ac:dyDescent="0.3">
      <c r="A112" s="3" t="s">
        <v>300</v>
      </c>
      <c r="B112" s="4" t="s">
        <v>265</v>
      </c>
      <c r="C112" s="5" t="s">
        <v>266</v>
      </c>
      <c r="D112" s="6">
        <v>450000</v>
      </c>
      <c r="E112" s="7">
        <v>2</v>
      </c>
      <c r="F112" s="7"/>
      <c r="G112" s="5" t="s">
        <v>252</v>
      </c>
    </row>
    <row r="113" spans="1:7" ht="28.8" x14ac:dyDescent="0.3">
      <c r="A113" s="3" t="s">
        <v>300</v>
      </c>
      <c r="B113" s="4" t="s">
        <v>267</v>
      </c>
      <c r="C113" s="5" t="s">
        <v>268</v>
      </c>
      <c r="D113" s="6">
        <v>300000</v>
      </c>
      <c r="E113" s="7">
        <v>3</v>
      </c>
      <c r="F113" s="7"/>
      <c r="G113" s="5" t="s">
        <v>269</v>
      </c>
    </row>
    <row r="114" spans="1:7" ht="28.8" x14ac:dyDescent="0.3">
      <c r="A114" s="3" t="s">
        <v>300</v>
      </c>
      <c r="B114" s="4" t="s">
        <v>270</v>
      </c>
      <c r="C114" s="5"/>
      <c r="D114" s="6">
        <v>249875</v>
      </c>
      <c r="E114" s="7"/>
      <c r="F114" s="7"/>
      <c r="G114" s="5" t="s">
        <v>205</v>
      </c>
    </row>
    <row r="115" spans="1:7" ht="28.8" x14ac:dyDescent="0.3">
      <c r="A115" s="3" t="s">
        <v>300</v>
      </c>
      <c r="B115" s="4" t="s">
        <v>271</v>
      </c>
      <c r="C115" s="5" t="s">
        <v>272</v>
      </c>
      <c r="D115" s="6">
        <v>200000</v>
      </c>
      <c r="E115" s="7"/>
      <c r="F115" s="7"/>
      <c r="G115" s="5"/>
    </row>
    <row r="116" spans="1:7" ht="43.2" x14ac:dyDescent="0.3">
      <c r="A116" s="3" t="s">
        <v>300</v>
      </c>
      <c r="B116" s="4" t="s">
        <v>273</v>
      </c>
      <c r="C116" s="5" t="s">
        <v>274</v>
      </c>
      <c r="D116" s="6">
        <v>200000</v>
      </c>
      <c r="E116" s="7"/>
      <c r="F116" s="7"/>
      <c r="G116" s="5"/>
    </row>
    <row r="117" spans="1:7" ht="28.8" x14ac:dyDescent="0.3">
      <c r="A117" s="3" t="s">
        <v>300</v>
      </c>
      <c r="B117" s="4" t="s">
        <v>275</v>
      </c>
      <c r="C117" s="5" t="s">
        <v>276</v>
      </c>
      <c r="D117" s="6">
        <v>200000</v>
      </c>
      <c r="E117" s="7"/>
      <c r="F117" s="7"/>
      <c r="G117" s="5"/>
    </row>
    <row r="118" spans="1:7" ht="43.2" x14ac:dyDescent="0.3">
      <c r="A118" s="3" t="s">
        <v>300</v>
      </c>
      <c r="B118" s="4" t="s">
        <v>277</v>
      </c>
      <c r="C118" s="5"/>
      <c r="D118" s="6">
        <v>200000</v>
      </c>
      <c r="E118" s="7"/>
      <c r="F118" s="7"/>
      <c r="G118" s="5" t="s">
        <v>278</v>
      </c>
    </row>
    <row r="119" spans="1:7" ht="28.8" x14ac:dyDescent="0.3">
      <c r="A119" s="3" t="s">
        <v>300</v>
      </c>
      <c r="B119" s="4" t="s">
        <v>279</v>
      </c>
      <c r="C119" s="5" t="s">
        <v>280</v>
      </c>
      <c r="D119" s="6">
        <v>150000</v>
      </c>
      <c r="E119" s="7">
        <v>1</v>
      </c>
      <c r="F119" s="7"/>
      <c r="G119" s="5" t="s">
        <v>281</v>
      </c>
    </row>
    <row r="120" spans="1:7" ht="43.2" x14ac:dyDescent="0.3">
      <c r="A120" s="3" t="s">
        <v>300</v>
      </c>
      <c r="B120" s="4" t="s">
        <v>282</v>
      </c>
      <c r="C120" s="5" t="s">
        <v>283</v>
      </c>
      <c r="D120" s="6">
        <v>150000</v>
      </c>
      <c r="E120" s="7"/>
      <c r="F120" s="7"/>
      <c r="G120" s="5" t="s">
        <v>281</v>
      </c>
    </row>
    <row r="121" spans="1:7" ht="43.2" x14ac:dyDescent="0.3">
      <c r="A121" s="3" t="s">
        <v>300</v>
      </c>
      <c r="B121" s="4" t="s">
        <v>284</v>
      </c>
      <c r="C121" s="5" t="s">
        <v>285</v>
      </c>
      <c r="D121" s="6">
        <v>50000</v>
      </c>
      <c r="E121" s="7"/>
      <c r="F121" s="7"/>
      <c r="G121" s="5"/>
    </row>
    <row r="122" spans="1:7" ht="57.6" x14ac:dyDescent="0.3">
      <c r="A122" s="3" t="s">
        <v>300</v>
      </c>
      <c r="B122" s="4" t="s">
        <v>286</v>
      </c>
      <c r="C122" s="5" t="s">
        <v>287</v>
      </c>
      <c r="D122" s="6">
        <v>50000</v>
      </c>
      <c r="E122" s="7"/>
      <c r="F122" s="7"/>
      <c r="G122" s="5"/>
    </row>
    <row r="123" spans="1:7" ht="28.8" x14ac:dyDescent="0.3">
      <c r="A123" s="3" t="s">
        <v>300</v>
      </c>
      <c r="B123" s="4" t="s">
        <v>288</v>
      </c>
      <c r="C123" s="5" t="s">
        <v>289</v>
      </c>
      <c r="D123" s="6">
        <v>50000</v>
      </c>
      <c r="E123" s="7"/>
      <c r="F123" s="7"/>
      <c r="G123" s="5" t="s">
        <v>245</v>
      </c>
    </row>
    <row r="124" spans="1:7" ht="43.2" x14ac:dyDescent="0.3">
      <c r="A124" s="3" t="s">
        <v>300</v>
      </c>
      <c r="B124" s="4" t="s">
        <v>290</v>
      </c>
      <c r="C124" s="5" t="s">
        <v>291</v>
      </c>
      <c r="D124" s="6">
        <v>50000</v>
      </c>
      <c r="E124" s="7"/>
      <c r="F124" s="7"/>
      <c r="G124" s="5"/>
    </row>
    <row r="125" spans="1:7" x14ac:dyDescent="0.3">
      <c r="A125" s="3" t="s">
        <v>300</v>
      </c>
      <c r="B125" s="4" t="s">
        <v>292</v>
      </c>
      <c r="C125" s="5" t="s">
        <v>293</v>
      </c>
      <c r="D125" s="6">
        <v>50000</v>
      </c>
      <c r="E125" s="7"/>
      <c r="F125" s="7"/>
      <c r="G125" s="5" t="s">
        <v>294</v>
      </c>
    </row>
    <row r="126" spans="1:7" ht="28.8" x14ac:dyDescent="0.3">
      <c r="A126" s="3" t="s">
        <v>300</v>
      </c>
      <c r="B126" s="4" t="s">
        <v>295</v>
      </c>
      <c r="C126" s="5" t="s">
        <v>296</v>
      </c>
      <c r="D126" s="6">
        <v>50000</v>
      </c>
      <c r="E126" s="7"/>
      <c r="F126" s="7"/>
      <c r="G126" s="5"/>
    </row>
    <row r="127" spans="1:7" ht="43.2" x14ac:dyDescent="0.3">
      <c r="A127" s="3" t="s">
        <v>300</v>
      </c>
      <c r="B127" s="4" t="s">
        <v>297</v>
      </c>
      <c r="C127" s="5" t="s">
        <v>298</v>
      </c>
      <c r="D127" s="6">
        <v>30000</v>
      </c>
      <c r="E127" s="7"/>
      <c r="F127" s="7"/>
      <c r="G127" s="5" t="s">
        <v>299</v>
      </c>
    </row>
    <row r="128" spans="1:7" ht="72" x14ac:dyDescent="0.3">
      <c r="A128" s="3" t="s">
        <v>300</v>
      </c>
      <c r="B128" s="4" t="s">
        <v>945</v>
      </c>
      <c r="C128" s="5" t="s">
        <v>946</v>
      </c>
      <c r="D128" s="6">
        <v>10000000</v>
      </c>
      <c r="E128" s="7"/>
      <c r="F128" s="7"/>
      <c r="G128" s="5" t="s">
        <v>947</v>
      </c>
    </row>
    <row r="129" spans="1:7" ht="158.4" x14ac:dyDescent="0.3">
      <c r="A129" s="3" t="s">
        <v>307</v>
      </c>
      <c r="B129" s="4" t="s">
        <v>301</v>
      </c>
      <c r="C129" s="4" t="s">
        <v>302</v>
      </c>
      <c r="D129" s="6">
        <v>400000</v>
      </c>
      <c r="E129" s="7">
        <v>9</v>
      </c>
      <c r="F129" s="7">
        <v>1</v>
      </c>
      <c r="G129" s="4" t="s">
        <v>303</v>
      </c>
    </row>
    <row r="130" spans="1:7" ht="201.6" x14ac:dyDescent="0.3">
      <c r="A130" s="3" t="s">
        <v>307</v>
      </c>
      <c r="B130" s="4" t="s">
        <v>304</v>
      </c>
      <c r="C130" s="4" t="s">
        <v>305</v>
      </c>
      <c r="D130" s="6">
        <v>1250000</v>
      </c>
      <c r="E130" s="7">
        <v>20</v>
      </c>
      <c r="F130" s="7">
        <v>3</v>
      </c>
      <c r="G130" s="4" t="s">
        <v>306</v>
      </c>
    </row>
    <row r="131" spans="1:7" ht="57.6" x14ac:dyDescent="0.3">
      <c r="A131" s="3" t="s">
        <v>319</v>
      </c>
      <c r="B131" s="8" t="s">
        <v>308</v>
      </c>
      <c r="C131" s="3" t="s">
        <v>309</v>
      </c>
      <c r="D131" s="17">
        <v>1240000</v>
      </c>
      <c r="E131" s="10">
        <v>30</v>
      </c>
      <c r="F131" s="10">
        <v>5</v>
      </c>
      <c r="G131" s="3" t="s">
        <v>310</v>
      </c>
    </row>
    <row r="132" spans="1:7" ht="28.8" x14ac:dyDescent="0.3">
      <c r="A132" s="3" t="s">
        <v>319</v>
      </c>
      <c r="B132" s="8" t="s">
        <v>311</v>
      </c>
      <c r="C132" s="3" t="s">
        <v>312</v>
      </c>
      <c r="D132" s="17">
        <v>415800</v>
      </c>
      <c r="E132" s="10">
        <v>11</v>
      </c>
      <c r="F132" s="10">
        <v>2</v>
      </c>
      <c r="G132" s="3" t="s">
        <v>313</v>
      </c>
    </row>
    <row r="133" spans="1:7" ht="43.2" x14ac:dyDescent="0.3">
      <c r="A133" s="3" t="s">
        <v>319</v>
      </c>
      <c r="B133" s="8" t="s">
        <v>314</v>
      </c>
      <c r="C133" s="24" t="s">
        <v>315</v>
      </c>
      <c r="D133" s="17">
        <v>772002</v>
      </c>
      <c r="E133" s="10">
        <v>11</v>
      </c>
      <c r="F133" s="10">
        <v>2</v>
      </c>
      <c r="G133" s="3" t="s">
        <v>313</v>
      </c>
    </row>
    <row r="134" spans="1:7" ht="28.8" x14ac:dyDescent="0.3">
      <c r="A134" s="3" t="s">
        <v>319</v>
      </c>
      <c r="B134" s="8" t="s">
        <v>316</v>
      </c>
      <c r="C134" s="3" t="s">
        <v>317</v>
      </c>
      <c r="D134" s="17">
        <v>180000</v>
      </c>
      <c r="E134" s="10">
        <v>2</v>
      </c>
      <c r="F134" s="10">
        <v>1</v>
      </c>
      <c r="G134" s="3" t="s">
        <v>318</v>
      </c>
    </row>
    <row r="135" spans="1:7" ht="86.4" x14ac:dyDescent="0.3">
      <c r="A135" s="3" t="s">
        <v>342</v>
      </c>
      <c r="B135" s="8" t="s">
        <v>320</v>
      </c>
      <c r="C135" s="3" t="s">
        <v>321</v>
      </c>
      <c r="D135" s="25">
        <v>2000000</v>
      </c>
      <c r="E135" s="10">
        <f>D135*(17/1000000)</f>
        <v>34</v>
      </c>
      <c r="F135" s="10"/>
      <c r="G135" s="3" t="s">
        <v>322</v>
      </c>
    </row>
    <row r="136" spans="1:7" ht="72" x14ac:dyDescent="0.3">
      <c r="A136" s="3" t="s">
        <v>342</v>
      </c>
      <c r="B136" s="8" t="s">
        <v>323</v>
      </c>
      <c r="C136" s="3" t="s">
        <v>324</v>
      </c>
      <c r="D136" s="25">
        <v>6000000</v>
      </c>
      <c r="E136" s="10">
        <f t="shared" ref="E136:E142" si="0">D136*(17/1000000)</f>
        <v>102</v>
      </c>
      <c r="F136" s="10"/>
      <c r="G136" s="3" t="s">
        <v>322</v>
      </c>
    </row>
    <row r="137" spans="1:7" ht="144" x14ac:dyDescent="0.3">
      <c r="A137" s="3" t="s">
        <v>342</v>
      </c>
      <c r="B137" s="8" t="s">
        <v>325</v>
      </c>
      <c r="C137" s="3" t="s">
        <v>326</v>
      </c>
      <c r="D137" s="25">
        <v>1000000</v>
      </c>
      <c r="E137" s="10">
        <f t="shared" si="0"/>
        <v>17</v>
      </c>
      <c r="F137" s="10"/>
      <c r="G137" s="3" t="s">
        <v>327</v>
      </c>
    </row>
    <row r="138" spans="1:7" ht="158.4" x14ac:dyDescent="0.3">
      <c r="A138" s="3" t="s">
        <v>342</v>
      </c>
      <c r="B138" s="8" t="s">
        <v>328</v>
      </c>
      <c r="C138" s="3" t="s">
        <v>329</v>
      </c>
      <c r="D138" s="25">
        <v>500000</v>
      </c>
      <c r="E138" s="10">
        <f t="shared" si="0"/>
        <v>8.5</v>
      </c>
      <c r="F138" s="10"/>
      <c r="G138" s="3" t="s">
        <v>330</v>
      </c>
    </row>
    <row r="139" spans="1:7" ht="187.2" x14ac:dyDescent="0.3">
      <c r="A139" s="3" t="s">
        <v>342</v>
      </c>
      <c r="B139" s="8" t="s">
        <v>331</v>
      </c>
      <c r="C139" s="24" t="s">
        <v>332</v>
      </c>
      <c r="D139" s="25">
        <v>59000000</v>
      </c>
      <c r="E139" s="10">
        <v>1020</v>
      </c>
      <c r="F139" s="10"/>
      <c r="G139" s="24" t="s">
        <v>333</v>
      </c>
    </row>
    <row r="140" spans="1:7" ht="72" x14ac:dyDescent="0.3">
      <c r="A140" s="3" t="s">
        <v>342</v>
      </c>
      <c r="B140" s="8" t="s">
        <v>334</v>
      </c>
      <c r="C140" s="3" t="s">
        <v>335</v>
      </c>
      <c r="D140" s="25">
        <v>1500000</v>
      </c>
      <c r="E140" s="10">
        <f t="shared" si="0"/>
        <v>25.5</v>
      </c>
      <c r="F140" s="10"/>
      <c r="G140" s="3" t="s">
        <v>322</v>
      </c>
    </row>
    <row r="141" spans="1:7" ht="100.8" x14ac:dyDescent="0.3">
      <c r="A141" s="3" t="s">
        <v>342</v>
      </c>
      <c r="B141" s="8" t="s">
        <v>336</v>
      </c>
      <c r="C141" s="3" t="s">
        <v>337</v>
      </c>
      <c r="D141" s="25">
        <v>169000</v>
      </c>
      <c r="E141" s="10">
        <f t="shared" si="0"/>
        <v>2.8729999999999998</v>
      </c>
      <c r="F141" s="10"/>
      <c r="G141" s="3" t="s">
        <v>338</v>
      </c>
    </row>
    <row r="142" spans="1:7" ht="100.8" x14ac:dyDescent="0.3">
      <c r="A142" s="3" t="s">
        <v>342</v>
      </c>
      <c r="B142" s="8" t="s">
        <v>339</v>
      </c>
      <c r="C142" s="3" t="s">
        <v>340</v>
      </c>
      <c r="D142" s="25">
        <v>600000</v>
      </c>
      <c r="E142" s="10">
        <f t="shared" si="0"/>
        <v>10.199999999999999</v>
      </c>
      <c r="F142" s="10"/>
      <c r="G142" s="3" t="s">
        <v>341</v>
      </c>
    </row>
    <row r="143" spans="1:7" ht="57.6" x14ac:dyDescent="0.3">
      <c r="A143" s="3" t="s">
        <v>387</v>
      </c>
      <c r="B143" s="4" t="s">
        <v>343</v>
      </c>
      <c r="C143" s="5" t="s">
        <v>344</v>
      </c>
      <c r="D143" s="6">
        <v>500000000</v>
      </c>
      <c r="E143" s="7">
        <v>500</v>
      </c>
      <c r="F143" s="7"/>
      <c r="G143" s="5" t="s">
        <v>345</v>
      </c>
    </row>
    <row r="144" spans="1:7" ht="57.6" x14ac:dyDescent="0.3">
      <c r="A144" s="3" t="s">
        <v>387</v>
      </c>
      <c r="B144" s="4" t="s">
        <v>346</v>
      </c>
      <c r="C144" s="5" t="s">
        <v>347</v>
      </c>
      <c r="D144" s="6">
        <v>450000000</v>
      </c>
      <c r="E144" s="7">
        <v>600</v>
      </c>
      <c r="F144" s="7"/>
      <c r="G144" s="5" t="s">
        <v>348</v>
      </c>
    </row>
    <row r="145" spans="1:7" ht="28.8" x14ac:dyDescent="0.3">
      <c r="A145" s="3" t="s">
        <v>387</v>
      </c>
      <c r="B145" s="4" t="s">
        <v>349</v>
      </c>
      <c r="C145" s="5" t="s">
        <v>350</v>
      </c>
      <c r="D145" s="6">
        <v>300000000</v>
      </c>
      <c r="E145" s="7">
        <v>1200</v>
      </c>
      <c r="F145" s="7"/>
      <c r="G145" s="5" t="s">
        <v>351</v>
      </c>
    </row>
    <row r="146" spans="1:7" ht="43.2" x14ac:dyDescent="0.3">
      <c r="A146" s="3" t="s">
        <v>387</v>
      </c>
      <c r="B146" s="4" t="s">
        <v>352</v>
      </c>
      <c r="C146" s="5" t="s">
        <v>353</v>
      </c>
      <c r="D146" s="6">
        <v>300000000</v>
      </c>
      <c r="E146" s="7">
        <v>1000</v>
      </c>
      <c r="F146" s="7"/>
      <c r="G146" s="5" t="s">
        <v>354</v>
      </c>
    </row>
    <row r="147" spans="1:7" ht="43.2" x14ac:dyDescent="0.3">
      <c r="A147" s="3" t="s">
        <v>387</v>
      </c>
      <c r="B147" s="4" t="s">
        <v>355</v>
      </c>
      <c r="C147" s="5" t="s">
        <v>356</v>
      </c>
      <c r="D147" s="6">
        <v>180000000</v>
      </c>
      <c r="E147" s="7">
        <v>600</v>
      </c>
      <c r="F147" s="7"/>
      <c r="G147" s="5" t="s">
        <v>357</v>
      </c>
    </row>
    <row r="148" spans="1:7" ht="43.2" x14ac:dyDescent="0.3">
      <c r="A148" s="3" t="s">
        <v>387</v>
      </c>
      <c r="B148" s="4" t="s">
        <v>358</v>
      </c>
      <c r="C148" s="5" t="s">
        <v>359</v>
      </c>
      <c r="D148" s="6">
        <v>90000000</v>
      </c>
      <c r="E148" s="7">
        <v>300</v>
      </c>
      <c r="F148" s="7"/>
      <c r="G148" s="5" t="s">
        <v>360</v>
      </c>
    </row>
    <row r="149" spans="1:7" ht="86.4" x14ac:dyDescent="0.3">
      <c r="A149" s="3" t="s">
        <v>387</v>
      </c>
      <c r="B149" s="4" t="s">
        <v>361</v>
      </c>
      <c r="C149" s="5" t="s">
        <v>362</v>
      </c>
      <c r="D149" s="6">
        <v>55000000</v>
      </c>
      <c r="E149" s="7">
        <v>300</v>
      </c>
      <c r="F149" s="7"/>
      <c r="G149" s="5"/>
    </row>
    <row r="150" spans="1:7" ht="72" x14ac:dyDescent="0.3">
      <c r="A150" s="3" t="s">
        <v>387</v>
      </c>
      <c r="B150" s="4" t="s">
        <v>363</v>
      </c>
      <c r="C150" s="5" t="s">
        <v>364</v>
      </c>
      <c r="D150" s="6">
        <v>50000000</v>
      </c>
      <c r="E150" s="7">
        <v>300</v>
      </c>
      <c r="F150" s="7"/>
      <c r="G150" s="5" t="s">
        <v>365</v>
      </c>
    </row>
    <row r="151" spans="1:7" ht="43.2" x14ac:dyDescent="0.3">
      <c r="A151" s="3" t="s">
        <v>387</v>
      </c>
      <c r="B151" s="4" t="s">
        <v>366</v>
      </c>
      <c r="C151" s="5" t="s">
        <v>367</v>
      </c>
      <c r="D151" s="6">
        <v>50000000</v>
      </c>
      <c r="E151" s="7">
        <v>150</v>
      </c>
      <c r="F151" s="7">
        <v>100</v>
      </c>
      <c r="G151" s="5" t="s">
        <v>368</v>
      </c>
    </row>
    <row r="152" spans="1:7" ht="43.2" x14ac:dyDescent="0.3">
      <c r="A152" s="3" t="s">
        <v>387</v>
      </c>
      <c r="B152" s="4" t="s">
        <v>369</v>
      </c>
      <c r="C152" s="5" t="s">
        <v>370</v>
      </c>
      <c r="D152" s="6">
        <v>50000000</v>
      </c>
      <c r="E152" s="7">
        <v>200</v>
      </c>
      <c r="F152" s="7"/>
      <c r="G152" s="5" t="s">
        <v>371</v>
      </c>
    </row>
    <row r="153" spans="1:7" ht="72" x14ac:dyDescent="0.3">
      <c r="A153" s="3" t="s">
        <v>387</v>
      </c>
      <c r="B153" s="4" t="s">
        <v>372</v>
      </c>
      <c r="C153" s="5" t="s">
        <v>373</v>
      </c>
      <c r="D153" s="6">
        <v>35000000</v>
      </c>
      <c r="E153" s="7">
        <v>290</v>
      </c>
      <c r="F153" s="7">
        <v>20</v>
      </c>
      <c r="G153" s="5" t="s">
        <v>374</v>
      </c>
    </row>
    <row r="154" spans="1:7" ht="72" x14ac:dyDescent="0.3">
      <c r="A154" s="3" t="s">
        <v>387</v>
      </c>
      <c r="B154" s="4" t="s">
        <v>375</v>
      </c>
      <c r="C154" s="5" t="s">
        <v>376</v>
      </c>
      <c r="D154" s="6">
        <v>30000000</v>
      </c>
      <c r="E154" s="7">
        <v>500</v>
      </c>
      <c r="F154" s="7"/>
      <c r="G154" s="5" t="s">
        <v>377</v>
      </c>
    </row>
    <row r="155" spans="1:7" ht="43.2" x14ac:dyDescent="0.3">
      <c r="A155" s="3" t="s">
        <v>387</v>
      </c>
      <c r="B155" s="4" t="s">
        <v>378</v>
      </c>
      <c r="C155" s="5" t="s">
        <v>379</v>
      </c>
      <c r="D155" s="6">
        <v>25000000</v>
      </c>
      <c r="E155" s="7">
        <v>85</v>
      </c>
      <c r="F155" s="7"/>
      <c r="G155" s="5" t="s">
        <v>380</v>
      </c>
    </row>
    <row r="156" spans="1:7" ht="43.2" x14ac:dyDescent="0.3">
      <c r="A156" s="3" t="s">
        <v>387</v>
      </c>
      <c r="B156" s="4" t="s">
        <v>381</v>
      </c>
      <c r="C156" s="5" t="s">
        <v>382</v>
      </c>
      <c r="D156" s="6">
        <v>25000000</v>
      </c>
      <c r="E156" s="7">
        <v>42</v>
      </c>
      <c r="F156" s="7">
        <v>42</v>
      </c>
      <c r="G156" s="5" t="s">
        <v>383</v>
      </c>
    </row>
    <row r="157" spans="1:7" ht="57.6" x14ac:dyDescent="0.3">
      <c r="A157" s="3" t="s">
        <v>387</v>
      </c>
      <c r="B157" s="4" t="s">
        <v>384</v>
      </c>
      <c r="C157" s="5" t="s">
        <v>385</v>
      </c>
      <c r="D157" s="6">
        <v>20000000</v>
      </c>
      <c r="E157" s="7">
        <v>140</v>
      </c>
      <c r="F157" s="7"/>
      <c r="G157" s="5" t="s">
        <v>386</v>
      </c>
    </row>
    <row r="158" spans="1:7" ht="115.2" x14ac:dyDescent="0.3">
      <c r="A158" s="3" t="s">
        <v>387</v>
      </c>
      <c r="B158" s="8" t="s">
        <v>388</v>
      </c>
      <c r="C158" s="3" t="s">
        <v>389</v>
      </c>
      <c r="D158" s="17">
        <v>25000000</v>
      </c>
      <c r="E158" s="10"/>
      <c r="F158" s="10">
        <v>150</v>
      </c>
      <c r="G158" s="3" t="s">
        <v>390</v>
      </c>
    </row>
    <row r="159" spans="1:7" x14ac:dyDescent="0.3">
      <c r="A159" s="3" t="s">
        <v>387</v>
      </c>
      <c r="B159" s="8"/>
      <c r="C159" s="3" t="s">
        <v>941</v>
      </c>
      <c r="D159" s="17"/>
      <c r="E159" s="10"/>
      <c r="F159" s="10"/>
      <c r="G159" s="3"/>
    </row>
    <row r="160" spans="1:7" ht="172.8" x14ac:dyDescent="0.3">
      <c r="A160" s="3" t="s">
        <v>387</v>
      </c>
      <c r="B160" s="8" t="s">
        <v>391</v>
      </c>
      <c r="C160" s="3" t="s">
        <v>392</v>
      </c>
      <c r="D160" s="17">
        <v>3000000</v>
      </c>
      <c r="E160" s="10">
        <v>25</v>
      </c>
      <c r="F160" s="10"/>
      <c r="G160" s="3" t="s">
        <v>393</v>
      </c>
    </row>
    <row r="161" spans="1:7" ht="216" x14ac:dyDescent="0.3">
      <c r="A161" s="3" t="s">
        <v>854</v>
      </c>
      <c r="B161" s="4" t="s">
        <v>394</v>
      </c>
      <c r="C161" s="4" t="s">
        <v>395</v>
      </c>
      <c r="D161" s="6">
        <v>12000000</v>
      </c>
      <c r="E161" s="26">
        <f>PRODUCT((D161*17)/1000000)</f>
        <v>204</v>
      </c>
      <c r="F161" s="26">
        <v>0</v>
      </c>
      <c r="G161" s="4" t="s">
        <v>396</v>
      </c>
    </row>
    <row r="162" spans="1:7" ht="158.4" x14ac:dyDescent="0.3">
      <c r="A162" s="3" t="s">
        <v>854</v>
      </c>
      <c r="B162" s="4" t="s">
        <v>397</v>
      </c>
      <c r="C162" s="4" t="s">
        <v>398</v>
      </c>
      <c r="D162" s="6">
        <v>150000</v>
      </c>
      <c r="E162" s="23">
        <f>PRODUCT((D162*17)/1000000)</f>
        <v>2.5499999999999998</v>
      </c>
      <c r="F162" s="26">
        <v>0</v>
      </c>
      <c r="G162" s="4"/>
    </row>
    <row r="163" spans="1:7" ht="144" x14ac:dyDescent="0.3">
      <c r="A163" s="3" t="s">
        <v>854</v>
      </c>
      <c r="B163" s="4" t="s">
        <v>399</v>
      </c>
      <c r="C163" s="4" t="s">
        <v>932</v>
      </c>
      <c r="D163" s="6">
        <v>800000</v>
      </c>
      <c r="E163" s="23">
        <f t="shared" ref="E163:E226" si="1">PRODUCT((D163*17)/1000000)</f>
        <v>13.6</v>
      </c>
      <c r="F163" s="26">
        <v>0</v>
      </c>
      <c r="G163" s="4" t="s">
        <v>400</v>
      </c>
    </row>
    <row r="164" spans="1:7" ht="129.6" x14ac:dyDescent="0.3">
      <c r="A164" s="3" t="s">
        <v>854</v>
      </c>
      <c r="B164" s="4" t="s">
        <v>401</v>
      </c>
      <c r="C164" s="4" t="s">
        <v>402</v>
      </c>
      <c r="D164" s="6">
        <v>153000</v>
      </c>
      <c r="E164" s="23">
        <f t="shared" si="1"/>
        <v>2.601</v>
      </c>
      <c r="F164" s="26">
        <v>0</v>
      </c>
      <c r="G164" s="4"/>
    </row>
    <row r="165" spans="1:7" ht="158.4" x14ac:dyDescent="0.3">
      <c r="A165" s="3" t="s">
        <v>854</v>
      </c>
      <c r="B165" s="4" t="s">
        <v>403</v>
      </c>
      <c r="C165" s="4" t="s">
        <v>404</v>
      </c>
      <c r="D165" s="6">
        <v>8342321</v>
      </c>
      <c r="E165" s="23">
        <f t="shared" si="1"/>
        <v>141.819457</v>
      </c>
      <c r="F165" s="26">
        <v>0</v>
      </c>
      <c r="G165" s="4" t="s">
        <v>405</v>
      </c>
    </row>
    <row r="166" spans="1:7" ht="187.2" x14ac:dyDescent="0.3">
      <c r="A166" s="3" t="s">
        <v>854</v>
      </c>
      <c r="B166" s="4" t="s">
        <v>406</v>
      </c>
      <c r="C166" s="4" t="s">
        <v>407</v>
      </c>
      <c r="D166" s="6">
        <v>3500000</v>
      </c>
      <c r="E166" s="23">
        <f t="shared" si="1"/>
        <v>59.5</v>
      </c>
      <c r="F166" s="26">
        <v>0</v>
      </c>
      <c r="G166" s="4" t="s">
        <v>405</v>
      </c>
    </row>
    <row r="167" spans="1:7" ht="129.6" x14ac:dyDescent="0.3">
      <c r="A167" s="3" t="s">
        <v>854</v>
      </c>
      <c r="B167" s="4" t="s">
        <v>408</v>
      </c>
      <c r="C167" s="4" t="s">
        <v>409</v>
      </c>
      <c r="D167" s="6">
        <v>12636271</v>
      </c>
      <c r="E167" s="23">
        <f t="shared" si="1"/>
        <v>214.816607</v>
      </c>
      <c r="F167" s="26">
        <v>0</v>
      </c>
      <c r="G167" s="4" t="s">
        <v>405</v>
      </c>
    </row>
    <row r="168" spans="1:7" ht="172.8" x14ac:dyDescent="0.3">
      <c r="A168" s="3" t="s">
        <v>854</v>
      </c>
      <c r="B168" s="4" t="s">
        <v>410</v>
      </c>
      <c r="C168" s="4" t="s">
        <v>411</v>
      </c>
      <c r="D168" s="6">
        <v>4151057</v>
      </c>
      <c r="E168" s="23">
        <f t="shared" si="1"/>
        <v>70.567969000000005</v>
      </c>
      <c r="F168" s="26">
        <v>0</v>
      </c>
      <c r="G168" s="4" t="s">
        <v>405</v>
      </c>
    </row>
    <row r="169" spans="1:7" ht="288" x14ac:dyDescent="0.3">
      <c r="A169" s="3" t="s">
        <v>854</v>
      </c>
      <c r="B169" s="4" t="s">
        <v>412</v>
      </c>
      <c r="C169" s="4" t="s">
        <v>413</v>
      </c>
      <c r="D169" s="6">
        <v>15000000</v>
      </c>
      <c r="E169" s="26">
        <f t="shared" si="1"/>
        <v>255</v>
      </c>
      <c r="F169" s="26">
        <v>0</v>
      </c>
      <c r="G169" s="4" t="s">
        <v>414</v>
      </c>
    </row>
    <row r="170" spans="1:7" ht="230.4" x14ac:dyDescent="0.3">
      <c r="A170" s="3" t="s">
        <v>854</v>
      </c>
      <c r="B170" s="4" t="s">
        <v>415</v>
      </c>
      <c r="C170" s="4" t="s">
        <v>416</v>
      </c>
      <c r="D170" s="6">
        <v>2500000</v>
      </c>
      <c r="E170" s="23">
        <f>PRODUCT((D170*17)/1000000)</f>
        <v>42.5</v>
      </c>
      <c r="F170" s="26">
        <v>0</v>
      </c>
      <c r="G170" s="4" t="s">
        <v>417</v>
      </c>
    </row>
    <row r="171" spans="1:7" ht="201.6" x14ac:dyDescent="0.3">
      <c r="A171" s="3" t="s">
        <v>854</v>
      </c>
      <c r="B171" s="4" t="s">
        <v>418</v>
      </c>
      <c r="C171" s="4" t="s">
        <v>419</v>
      </c>
      <c r="D171" s="6">
        <v>9290000</v>
      </c>
      <c r="E171" s="23">
        <f t="shared" si="1"/>
        <v>157.93</v>
      </c>
      <c r="F171" s="26">
        <v>0</v>
      </c>
      <c r="G171" s="4"/>
    </row>
    <row r="172" spans="1:7" ht="115.2" x14ac:dyDescent="0.3">
      <c r="A172" s="3" t="s">
        <v>854</v>
      </c>
      <c r="B172" s="4" t="s">
        <v>420</v>
      </c>
      <c r="C172" s="4" t="s">
        <v>421</v>
      </c>
      <c r="D172" s="6">
        <v>95024</v>
      </c>
      <c r="E172" s="23">
        <f t="shared" si="1"/>
        <v>1.615408</v>
      </c>
      <c r="F172" s="26">
        <v>0</v>
      </c>
      <c r="G172" s="4"/>
    </row>
    <row r="173" spans="1:7" ht="244.8" x14ac:dyDescent="0.3">
      <c r="A173" s="3" t="s">
        <v>854</v>
      </c>
      <c r="B173" s="4" t="s">
        <v>422</v>
      </c>
      <c r="C173" s="4" t="s">
        <v>423</v>
      </c>
      <c r="D173" s="6">
        <v>8000000</v>
      </c>
      <c r="E173" s="26">
        <f t="shared" si="1"/>
        <v>136</v>
      </c>
      <c r="F173" s="26">
        <v>0</v>
      </c>
      <c r="G173" s="4"/>
    </row>
    <row r="174" spans="1:7" ht="57.6" x14ac:dyDescent="0.3">
      <c r="A174" s="3" t="s">
        <v>854</v>
      </c>
      <c r="B174" s="4" t="s">
        <v>424</v>
      </c>
      <c r="C174" s="4" t="s">
        <v>933</v>
      </c>
      <c r="D174" s="6">
        <v>1104000</v>
      </c>
      <c r="E174" s="23">
        <f t="shared" si="1"/>
        <v>18.768000000000001</v>
      </c>
      <c r="F174" s="26">
        <v>0</v>
      </c>
      <c r="G174" s="4" t="s">
        <v>425</v>
      </c>
    </row>
    <row r="175" spans="1:7" ht="57.6" x14ac:dyDescent="0.3">
      <c r="A175" s="3" t="s">
        <v>854</v>
      </c>
      <c r="B175" s="4" t="s">
        <v>426</v>
      </c>
      <c r="C175" s="4" t="s">
        <v>934</v>
      </c>
      <c r="D175" s="6">
        <v>548888</v>
      </c>
      <c r="E175" s="23">
        <f t="shared" si="1"/>
        <v>9.3310960000000005</v>
      </c>
      <c r="F175" s="26">
        <v>0</v>
      </c>
      <c r="G175" s="4" t="s">
        <v>425</v>
      </c>
    </row>
    <row r="176" spans="1:7" ht="331.2" x14ac:dyDescent="0.3">
      <c r="A176" s="3" t="s">
        <v>854</v>
      </c>
      <c r="B176" s="4" t="s">
        <v>427</v>
      </c>
      <c r="C176" s="4" t="s">
        <v>935</v>
      </c>
      <c r="D176" s="6">
        <v>1200000</v>
      </c>
      <c r="E176" s="23">
        <f t="shared" si="1"/>
        <v>20.399999999999999</v>
      </c>
      <c r="F176" s="26">
        <v>0</v>
      </c>
      <c r="G176" s="4" t="s">
        <v>425</v>
      </c>
    </row>
    <row r="177" spans="1:7" ht="244.8" x14ac:dyDescent="0.3">
      <c r="A177" s="3" t="s">
        <v>854</v>
      </c>
      <c r="B177" s="4" t="s">
        <v>428</v>
      </c>
      <c r="C177" s="4" t="s">
        <v>936</v>
      </c>
      <c r="D177" s="6">
        <v>1000000</v>
      </c>
      <c r="E177" s="26">
        <f t="shared" si="1"/>
        <v>17</v>
      </c>
      <c r="F177" s="26">
        <v>0</v>
      </c>
      <c r="G177" s="4" t="s">
        <v>429</v>
      </c>
    </row>
    <row r="178" spans="1:7" ht="28.8" x14ac:dyDescent="0.3">
      <c r="A178" s="3" t="s">
        <v>854</v>
      </c>
      <c r="B178" s="4" t="s">
        <v>430</v>
      </c>
      <c r="C178" s="4" t="s">
        <v>431</v>
      </c>
      <c r="D178" s="6">
        <v>2200000</v>
      </c>
      <c r="E178" s="23">
        <f t="shared" si="1"/>
        <v>37.4</v>
      </c>
      <c r="F178" s="26">
        <v>0</v>
      </c>
      <c r="G178" s="4" t="s">
        <v>432</v>
      </c>
    </row>
    <row r="179" spans="1:7" ht="28.8" x14ac:dyDescent="0.3">
      <c r="A179" s="3" t="s">
        <v>854</v>
      </c>
      <c r="B179" s="4" t="s">
        <v>433</v>
      </c>
      <c r="C179" s="4" t="s">
        <v>431</v>
      </c>
      <c r="D179" s="6">
        <v>1600000</v>
      </c>
      <c r="E179" s="23">
        <f t="shared" si="1"/>
        <v>27.2</v>
      </c>
      <c r="F179" s="26">
        <v>0</v>
      </c>
      <c r="G179" s="4" t="s">
        <v>432</v>
      </c>
    </row>
    <row r="180" spans="1:7" x14ac:dyDescent="0.3">
      <c r="A180" s="3" t="s">
        <v>854</v>
      </c>
      <c r="B180" s="4" t="s">
        <v>434</v>
      </c>
      <c r="C180" s="4" t="s">
        <v>435</v>
      </c>
      <c r="D180" s="6">
        <v>715000</v>
      </c>
      <c r="E180" s="23">
        <f t="shared" si="1"/>
        <v>12.154999999999999</v>
      </c>
      <c r="F180" s="26">
        <v>0</v>
      </c>
      <c r="G180" s="4" t="s">
        <v>432</v>
      </c>
    </row>
    <row r="181" spans="1:7" ht="28.8" x14ac:dyDescent="0.3">
      <c r="A181" s="3" t="s">
        <v>854</v>
      </c>
      <c r="B181" s="4" t="s">
        <v>436</v>
      </c>
      <c r="C181" s="4" t="s">
        <v>435</v>
      </c>
      <c r="D181" s="6">
        <v>3700000</v>
      </c>
      <c r="E181" s="23">
        <f t="shared" si="1"/>
        <v>62.9</v>
      </c>
      <c r="F181" s="26">
        <v>0</v>
      </c>
      <c r="G181" s="4" t="s">
        <v>432</v>
      </c>
    </row>
    <row r="182" spans="1:7" ht="28.8" x14ac:dyDescent="0.3">
      <c r="A182" s="3" t="s">
        <v>854</v>
      </c>
      <c r="B182" s="4" t="s">
        <v>437</v>
      </c>
      <c r="C182" s="4" t="s">
        <v>431</v>
      </c>
      <c r="D182" s="6">
        <v>800000</v>
      </c>
      <c r="E182" s="23">
        <f t="shared" si="1"/>
        <v>13.6</v>
      </c>
      <c r="F182" s="26">
        <v>0</v>
      </c>
      <c r="G182" s="4" t="s">
        <v>432</v>
      </c>
    </row>
    <row r="183" spans="1:7" ht="28.8" x14ac:dyDescent="0.3">
      <c r="A183" s="3" t="s">
        <v>854</v>
      </c>
      <c r="B183" s="4" t="s">
        <v>438</v>
      </c>
      <c r="C183" s="4" t="s">
        <v>431</v>
      </c>
      <c r="D183" s="6">
        <v>1650000</v>
      </c>
      <c r="E183" s="23">
        <f t="shared" si="1"/>
        <v>28.05</v>
      </c>
      <c r="F183" s="26">
        <v>0</v>
      </c>
      <c r="G183" s="4" t="s">
        <v>432</v>
      </c>
    </row>
    <row r="184" spans="1:7" ht="28.8" x14ac:dyDescent="0.3">
      <c r="A184" s="3" t="s">
        <v>854</v>
      </c>
      <c r="B184" s="4" t="s">
        <v>439</v>
      </c>
      <c r="C184" s="4" t="s">
        <v>431</v>
      </c>
      <c r="D184" s="6">
        <v>950000</v>
      </c>
      <c r="E184" s="23">
        <f t="shared" si="1"/>
        <v>16.149999999999999</v>
      </c>
      <c r="F184" s="26">
        <v>0</v>
      </c>
      <c r="G184" s="4" t="s">
        <v>432</v>
      </c>
    </row>
    <row r="185" spans="1:7" ht="28.8" x14ac:dyDescent="0.3">
      <c r="A185" s="3" t="s">
        <v>854</v>
      </c>
      <c r="B185" s="4" t="s">
        <v>440</v>
      </c>
      <c r="C185" s="4" t="s">
        <v>431</v>
      </c>
      <c r="D185" s="6">
        <v>1100000</v>
      </c>
      <c r="E185" s="23">
        <f t="shared" si="1"/>
        <v>18.7</v>
      </c>
      <c r="F185" s="26">
        <v>0</v>
      </c>
      <c r="G185" s="4" t="s">
        <v>432</v>
      </c>
    </row>
    <row r="186" spans="1:7" ht="28.8" x14ac:dyDescent="0.3">
      <c r="A186" s="3" t="s">
        <v>854</v>
      </c>
      <c r="B186" s="4" t="s">
        <v>441</v>
      </c>
      <c r="C186" s="4" t="s">
        <v>431</v>
      </c>
      <c r="D186" s="6">
        <v>1000000</v>
      </c>
      <c r="E186" s="23">
        <f t="shared" si="1"/>
        <v>17</v>
      </c>
      <c r="F186" s="26">
        <v>0</v>
      </c>
      <c r="G186" s="4" t="s">
        <v>442</v>
      </c>
    </row>
    <row r="187" spans="1:7" ht="28.8" x14ac:dyDescent="0.3">
      <c r="A187" s="3" t="s">
        <v>854</v>
      </c>
      <c r="B187" s="4" t="s">
        <v>443</v>
      </c>
      <c r="C187" s="4" t="s">
        <v>444</v>
      </c>
      <c r="D187" s="6">
        <v>1400000</v>
      </c>
      <c r="E187" s="23">
        <f t="shared" si="1"/>
        <v>23.8</v>
      </c>
      <c r="F187" s="26">
        <v>0</v>
      </c>
      <c r="G187" s="4" t="s">
        <v>432</v>
      </c>
    </row>
    <row r="188" spans="1:7" ht="28.8" x14ac:dyDescent="0.3">
      <c r="A188" s="3" t="s">
        <v>854</v>
      </c>
      <c r="B188" s="4" t="s">
        <v>445</v>
      </c>
      <c r="C188" s="4" t="s">
        <v>431</v>
      </c>
      <c r="D188" s="6">
        <v>530000</v>
      </c>
      <c r="E188" s="23">
        <f t="shared" si="1"/>
        <v>9.01</v>
      </c>
      <c r="F188" s="26">
        <v>0</v>
      </c>
      <c r="G188" s="4" t="s">
        <v>432</v>
      </c>
    </row>
    <row r="189" spans="1:7" ht="28.8" x14ac:dyDescent="0.3">
      <c r="A189" s="3" t="s">
        <v>854</v>
      </c>
      <c r="B189" s="4" t="s">
        <v>446</v>
      </c>
      <c r="C189" s="4" t="s">
        <v>431</v>
      </c>
      <c r="D189" s="6">
        <v>440000</v>
      </c>
      <c r="E189" s="23">
        <f t="shared" si="1"/>
        <v>7.48</v>
      </c>
      <c r="F189" s="26">
        <v>0</v>
      </c>
      <c r="G189" s="4" t="s">
        <v>432</v>
      </c>
    </row>
    <row r="190" spans="1:7" ht="28.8" x14ac:dyDescent="0.3">
      <c r="A190" s="3" t="s">
        <v>854</v>
      </c>
      <c r="B190" s="4" t="s">
        <v>447</v>
      </c>
      <c r="C190" s="4" t="s">
        <v>448</v>
      </c>
      <c r="D190" s="6">
        <v>732000</v>
      </c>
      <c r="E190" s="23">
        <f t="shared" si="1"/>
        <v>12.444000000000001</v>
      </c>
      <c r="F190" s="26">
        <v>0</v>
      </c>
      <c r="G190" s="4" t="s">
        <v>442</v>
      </c>
    </row>
    <row r="191" spans="1:7" x14ac:dyDescent="0.3">
      <c r="A191" s="3" t="s">
        <v>854</v>
      </c>
      <c r="B191" s="4" t="s">
        <v>449</v>
      </c>
      <c r="C191" s="4" t="s">
        <v>435</v>
      </c>
      <c r="D191" s="6">
        <v>443100</v>
      </c>
      <c r="E191" s="23">
        <f t="shared" si="1"/>
        <v>7.5327000000000002</v>
      </c>
      <c r="F191" s="26">
        <v>0</v>
      </c>
      <c r="G191" s="4" t="s">
        <v>442</v>
      </c>
    </row>
    <row r="192" spans="1:7" ht="43.2" x14ac:dyDescent="0.3">
      <c r="A192" s="3" t="s">
        <v>854</v>
      </c>
      <c r="B192" s="4" t="s">
        <v>450</v>
      </c>
      <c r="C192" s="4" t="s">
        <v>448</v>
      </c>
      <c r="D192" s="6">
        <v>489000</v>
      </c>
      <c r="E192" s="23">
        <f t="shared" si="1"/>
        <v>8.3130000000000006</v>
      </c>
      <c r="F192" s="26">
        <v>0</v>
      </c>
      <c r="G192" s="4" t="s">
        <v>442</v>
      </c>
    </row>
    <row r="193" spans="1:7" x14ac:dyDescent="0.3">
      <c r="A193" s="3" t="s">
        <v>854</v>
      </c>
      <c r="B193" s="4" t="s">
        <v>451</v>
      </c>
      <c r="C193" s="4" t="s">
        <v>435</v>
      </c>
      <c r="D193" s="6">
        <v>1244900</v>
      </c>
      <c r="E193" s="23">
        <f t="shared" si="1"/>
        <v>21.1633</v>
      </c>
      <c r="F193" s="26">
        <v>0</v>
      </c>
      <c r="G193" s="4" t="s">
        <v>442</v>
      </c>
    </row>
    <row r="194" spans="1:7" ht="28.8" x14ac:dyDescent="0.3">
      <c r="A194" s="3" t="s">
        <v>854</v>
      </c>
      <c r="B194" s="4" t="s">
        <v>452</v>
      </c>
      <c r="C194" s="4" t="s">
        <v>448</v>
      </c>
      <c r="D194" s="6">
        <v>807145</v>
      </c>
      <c r="E194" s="23">
        <f t="shared" si="1"/>
        <v>13.721465</v>
      </c>
      <c r="F194" s="26">
        <v>0</v>
      </c>
      <c r="G194" s="4" t="s">
        <v>442</v>
      </c>
    </row>
    <row r="195" spans="1:7" x14ac:dyDescent="0.3">
      <c r="A195" s="3" t="s">
        <v>854</v>
      </c>
      <c r="B195" s="4" t="s">
        <v>453</v>
      </c>
      <c r="C195" s="4" t="s">
        <v>435</v>
      </c>
      <c r="D195" s="6">
        <v>807145</v>
      </c>
      <c r="E195" s="23">
        <f t="shared" si="1"/>
        <v>13.721465</v>
      </c>
      <c r="F195" s="26">
        <v>0</v>
      </c>
      <c r="G195" s="4" t="s">
        <v>442</v>
      </c>
    </row>
    <row r="196" spans="1:7" ht="28.8" x14ac:dyDescent="0.3">
      <c r="A196" s="3" t="s">
        <v>854</v>
      </c>
      <c r="B196" s="4" t="s">
        <v>454</v>
      </c>
      <c r="C196" s="4" t="s">
        <v>455</v>
      </c>
      <c r="D196" s="6">
        <v>681495</v>
      </c>
      <c r="E196" s="23">
        <f t="shared" si="1"/>
        <v>11.585414999999999</v>
      </c>
      <c r="F196" s="26">
        <v>0</v>
      </c>
      <c r="G196" s="4" t="s">
        <v>442</v>
      </c>
    </row>
    <row r="197" spans="1:7" x14ac:dyDescent="0.3">
      <c r="A197" s="3" t="s">
        <v>854</v>
      </c>
      <c r="B197" s="4" t="s">
        <v>456</v>
      </c>
      <c r="C197" s="4" t="s">
        <v>455</v>
      </c>
      <c r="D197" s="6">
        <v>407716</v>
      </c>
      <c r="E197" s="23">
        <f t="shared" si="1"/>
        <v>6.9311720000000001</v>
      </c>
      <c r="F197" s="26">
        <v>0</v>
      </c>
      <c r="G197" s="4" t="s">
        <v>432</v>
      </c>
    </row>
    <row r="198" spans="1:7" ht="28.8" x14ac:dyDescent="0.3">
      <c r="A198" s="3" t="s">
        <v>854</v>
      </c>
      <c r="B198" s="4" t="s">
        <v>457</v>
      </c>
      <c r="C198" s="4" t="s">
        <v>431</v>
      </c>
      <c r="D198" s="6">
        <v>1892925</v>
      </c>
      <c r="E198" s="23">
        <f t="shared" si="1"/>
        <v>32.179724999999998</v>
      </c>
      <c r="F198" s="26">
        <v>0</v>
      </c>
      <c r="G198" s="4" t="s">
        <v>432</v>
      </c>
    </row>
    <row r="199" spans="1:7" ht="28.8" x14ac:dyDescent="0.3">
      <c r="A199" s="3" t="s">
        <v>854</v>
      </c>
      <c r="B199" s="4" t="s">
        <v>458</v>
      </c>
      <c r="C199" s="4" t="s">
        <v>431</v>
      </c>
      <c r="D199" s="6">
        <v>3115000</v>
      </c>
      <c r="E199" s="23">
        <f t="shared" si="1"/>
        <v>52.954999999999998</v>
      </c>
      <c r="F199" s="26">
        <v>0</v>
      </c>
      <c r="G199" s="4" t="s">
        <v>442</v>
      </c>
    </row>
    <row r="200" spans="1:7" ht="28.8" x14ac:dyDescent="0.3">
      <c r="A200" s="3" t="s">
        <v>854</v>
      </c>
      <c r="B200" s="4" t="s">
        <v>459</v>
      </c>
      <c r="C200" s="4" t="s">
        <v>431</v>
      </c>
      <c r="D200" s="6">
        <v>6305151</v>
      </c>
      <c r="E200" s="23">
        <f t="shared" si="1"/>
        <v>107.187567</v>
      </c>
      <c r="F200" s="26">
        <v>0</v>
      </c>
      <c r="G200" s="4" t="s">
        <v>432</v>
      </c>
    </row>
    <row r="201" spans="1:7" ht="28.8" x14ac:dyDescent="0.3">
      <c r="A201" s="3" t="s">
        <v>854</v>
      </c>
      <c r="B201" s="4" t="s">
        <v>460</v>
      </c>
      <c r="C201" s="4" t="s">
        <v>461</v>
      </c>
      <c r="D201" s="6">
        <v>8101000</v>
      </c>
      <c r="E201" s="23">
        <f t="shared" si="1"/>
        <v>137.71700000000001</v>
      </c>
      <c r="F201" s="26">
        <v>0</v>
      </c>
      <c r="G201" s="4" t="s">
        <v>432</v>
      </c>
    </row>
    <row r="202" spans="1:7" ht="43.2" x14ac:dyDescent="0.3">
      <c r="A202" s="3" t="s">
        <v>854</v>
      </c>
      <c r="B202" s="4" t="s">
        <v>462</v>
      </c>
      <c r="C202" s="4" t="s">
        <v>461</v>
      </c>
      <c r="D202" s="6">
        <v>561000</v>
      </c>
      <c r="E202" s="23">
        <f t="shared" si="1"/>
        <v>9.5370000000000008</v>
      </c>
      <c r="F202" s="26">
        <v>0</v>
      </c>
      <c r="G202" s="4" t="s">
        <v>432</v>
      </c>
    </row>
    <row r="203" spans="1:7" ht="43.2" x14ac:dyDescent="0.3">
      <c r="A203" s="3" t="s">
        <v>854</v>
      </c>
      <c r="B203" s="4" t="s">
        <v>463</v>
      </c>
      <c r="C203" s="4" t="s">
        <v>431</v>
      </c>
      <c r="D203" s="6">
        <v>885027</v>
      </c>
      <c r="E203" s="23">
        <f t="shared" si="1"/>
        <v>15.045458999999999</v>
      </c>
      <c r="F203" s="26">
        <v>0</v>
      </c>
      <c r="G203" s="4" t="s">
        <v>432</v>
      </c>
    </row>
    <row r="204" spans="1:7" ht="28.8" x14ac:dyDescent="0.3">
      <c r="A204" s="3" t="s">
        <v>854</v>
      </c>
      <c r="B204" s="4" t="s">
        <v>464</v>
      </c>
      <c r="C204" s="4" t="s">
        <v>455</v>
      </c>
      <c r="D204" s="6">
        <v>473890</v>
      </c>
      <c r="E204" s="23">
        <f t="shared" si="1"/>
        <v>8.0561299999999996</v>
      </c>
      <c r="F204" s="26">
        <v>0</v>
      </c>
      <c r="G204" s="4" t="s">
        <v>432</v>
      </c>
    </row>
    <row r="205" spans="1:7" ht="43.2" x14ac:dyDescent="0.3">
      <c r="A205" s="3" t="s">
        <v>854</v>
      </c>
      <c r="B205" s="4" t="s">
        <v>465</v>
      </c>
      <c r="C205" s="4" t="s">
        <v>431</v>
      </c>
      <c r="D205" s="6">
        <v>560000</v>
      </c>
      <c r="E205" s="23">
        <f t="shared" si="1"/>
        <v>9.52</v>
      </c>
      <c r="F205" s="26">
        <v>0</v>
      </c>
      <c r="G205" s="4" t="s">
        <v>432</v>
      </c>
    </row>
    <row r="206" spans="1:7" ht="72" x14ac:dyDescent="0.3">
      <c r="A206" s="3" t="s">
        <v>854</v>
      </c>
      <c r="B206" s="4" t="s">
        <v>466</v>
      </c>
      <c r="C206" s="4" t="s">
        <v>431</v>
      </c>
      <c r="D206" s="6">
        <v>1785000</v>
      </c>
      <c r="E206" s="23">
        <f t="shared" si="1"/>
        <v>30.344999999999999</v>
      </c>
      <c r="F206" s="26">
        <v>0</v>
      </c>
      <c r="G206" s="4" t="s">
        <v>442</v>
      </c>
    </row>
    <row r="207" spans="1:7" ht="43.2" x14ac:dyDescent="0.3">
      <c r="A207" s="3" t="s">
        <v>854</v>
      </c>
      <c r="B207" s="4" t="s">
        <v>467</v>
      </c>
      <c r="C207" s="4" t="s">
        <v>461</v>
      </c>
      <c r="D207" s="6">
        <v>2359502</v>
      </c>
      <c r="E207" s="23">
        <f t="shared" si="1"/>
        <v>40.111533999999999</v>
      </c>
      <c r="F207" s="26">
        <v>0</v>
      </c>
      <c r="G207" s="4" t="s">
        <v>432</v>
      </c>
    </row>
    <row r="208" spans="1:7" ht="43.2" x14ac:dyDescent="0.3">
      <c r="A208" s="3" t="s">
        <v>854</v>
      </c>
      <c r="B208" s="4" t="s">
        <v>468</v>
      </c>
      <c r="C208" s="4" t="s">
        <v>455</v>
      </c>
      <c r="D208" s="6">
        <v>506221</v>
      </c>
      <c r="E208" s="23">
        <f t="shared" si="1"/>
        <v>8.6057570000000005</v>
      </c>
      <c r="F208" s="26">
        <v>0</v>
      </c>
      <c r="G208" s="4" t="s">
        <v>432</v>
      </c>
    </row>
    <row r="209" spans="1:7" x14ac:dyDescent="0.3">
      <c r="A209" s="3" t="s">
        <v>854</v>
      </c>
      <c r="B209" s="4" t="s">
        <v>469</v>
      </c>
      <c r="C209" s="4" t="s">
        <v>431</v>
      </c>
      <c r="D209" s="6">
        <v>8113270</v>
      </c>
      <c r="E209" s="23">
        <f t="shared" si="1"/>
        <v>137.92559</v>
      </c>
      <c r="F209" s="26">
        <v>0</v>
      </c>
      <c r="G209" s="4" t="s">
        <v>432</v>
      </c>
    </row>
    <row r="210" spans="1:7" ht="28.8" x14ac:dyDescent="0.3">
      <c r="A210" s="3" t="s">
        <v>854</v>
      </c>
      <c r="B210" s="4" t="s">
        <v>470</v>
      </c>
      <c r="C210" s="4" t="s">
        <v>431</v>
      </c>
      <c r="D210" s="6">
        <v>1225000</v>
      </c>
      <c r="E210" s="23">
        <f t="shared" si="1"/>
        <v>20.824999999999999</v>
      </c>
      <c r="F210" s="26">
        <v>0</v>
      </c>
      <c r="G210" s="4" t="s">
        <v>442</v>
      </c>
    </row>
    <row r="211" spans="1:7" x14ac:dyDescent="0.3">
      <c r="A211" s="3" t="s">
        <v>854</v>
      </c>
      <c r="B211" s="4" t="s">
        <v>471</v>
      </c>
      <c r="C211" s="4" t="s">
        <v>431</v>
      </c>
      <c r="D211" s="6">
        <v>202018</v>
      </c>
      <c r="E211" s="23">
        <f t="shared" si="1"/>
        <v>3.4343059999999999</v>
      </c>
      <c r="F211" s="26">
        <v>0</v>
      </c>
      <c r="G211" s="4" t="s">
        <v>432</v>
      </c>
    </row>
    <row r="212" spans="1:7" ht="28.8" x14ac:dyDescent="0.3">
      <c r="A212" s="3" t="s">
        <v>854</v>
      </c>
      <c r="B212" s="4" t="s">
        <v>472</v>
      </c>
      <c r="C212" s="4" t="s">
        <v>431</v>
      </c>
      <c r="D212" s="6">
        <v>70000</v>
      </c>
      <c r="E212" s="23">
        <f t="shared" si="1"/>
        <v>1.19</v>
      </c>
      <c r="F212" s="26">
        <v>0</v>
      </c>
      <c r="G212" s="4" t="s">
        <v>442</v>
      </c>
    </row>
    <row r="213" spans="1:7" ht="28.8" x14ac:dyDescent="0.3">
      <c r="A213" s="3" t="s">
        <v>854</v>
      </c>
      <c r="B213" s="4" t="s">
        <v>473</v>
      </c>
      <c r="C213" s="4" t="s">
        <v>431</v>
      </c>
      <c r="D213" s="6">
        <v>157204</v>
      </c>
      <c r="E213" s="23">
        <f t="shared" si="1"/>
        <v>2.6724679999999998</v>
      </c>
      <c r="F213" s="26">
        <v>0</v>
      </c>
      <c r="G213" s="4" t="s">
        <v>432</v>
      </c>
    </row>
    <row r="214" spans="1:7" ht="28.8" x14ac:dyDescent="0.3">
      <c r="A214" s="3" t="s">
        <v>854</v>
      </c>
      <c r="B214" s="4" t="s">
        <v>474</v>
      </c>
      <c r="C214" s="4" t="s">
        <v>431</v>
      </c>
      <c r="D214" s="6">
        <v>350500</v>
      </c>
      <c r="E214" s="23">
        <f t="shared" si="1"/>
        <v>5.9584999999999999</v>
      </c>
      <c r="F214" s="26">
        <v>0</v>
      </c>
      <c r="G214" s="4" t="s">
        <v>432</v>
      </c>
    </row>
    <row r="215" spans="1:7" ht="28.8" x14ac:dyDescent="0.3">
      <c r="A215" s="3" t="s">
        <v>854</v>
      </c>
      <c r="B215" s="4" t="s">
        <v>475</v>
      </c>
      <c r="C215" s="4" t="s">
        <v>476</v>
      </c>
      <c r="D215" s="6">
        <v>19632</v>
      </c>
      <c r="E215" s="23">
        <f t="shared" si="1"/>
        <v>0.33374399999999999</v>
      </c>
      <c r="F215" s="26">
        <v>0</v>
      </c>
      <c r="G215" s="4" t="s">
        <v>432</v>
      </c>
    </row>
    <row r="216" spans="1:7" ht="43.2" x14ac:dyDescent="0.3">
      <c r="A216" s="3" t="s">
        <v>854</v>
      </c>
      <c r="B216" s="4" t="s">
        <v>477</v>
      </c>
      <c r="C216" s="4" t="s">
        <v>431</v>
      </c>
      <c r="D216" s="6">
        <v>1049000</v>
      </c>
      <c r="E216" s="23">
        <f t="shared" si="1"/>
        <v>17.832999999999998</v>
      </c>
      <c r="F216" s="26">
        <v>0</v>
      </c>
      <c r="G216" s="4" t="s">
        <v>442</v>
      </c>
    </row>
    <row r="217" spans="1:7" ht="28.8" x14ac:dyDescent="0.3">
      <c r="A217" s="3" t="s">
        <v>854</v>
      </c>
      <c r="B217" s="4" t="s">
        <v>478</v>
      </c>
      <c r="C217" s="4" t="s">
        <v>455</v>
      </c>
      <c r="D217" s="6">
        <v>600000</v>
      </c>
      <c r="E217" s="23">
        <f t="shared" si="1"/>
        <v>10.199999999999999</v>
      </c>
      <c r="F217" s="26">
        <v>0</v>
      </c>
      <c r="G217" s="4" t="s">
        <v>442</v>
      </c>
    </row>
    <row r="218" spans="1:7" ht="28.8" x14ac:dyDescent="0.3">
      <c r="A218" s="3" t="s">
        <v>854</v>
      </c>
      <c r="B218" s="4" t="s">
        <v>479</v>
      </c>
      <c r="C218" s="4" t="s">
        <v>455</v>
      </c>
      <c r="D218" s="6">
        <v>800000</v>
      </c>
      <c r="E218" s="23">
        <f t="shared" si="1"/>
        <v>13.6</v>
      </c>
      <c r="F218" s="26">
        <v>0</v>
      </c>
      <c r="G218" s="4" t="s">
        <v>432</v>
      </c>
    </row>
    <row r="219" spans="1:7" ht="43.2" x14ac:dyDescent="0.3">
      <c r="A219" s="3" t="s">
        <v>854</v>
      </c>
      <c r="B219" s="4" t="s">
        <v>480</v>
      </c>
      <c r="C219" s="4" t="s">
        <v>476</v>
      </c>
      <c r="D219" s="6">
        <v>80900000</v>
      </c>
      <c r="E219" s="23">
        <f t="shared" si="1"/>
        <v>1375.3</v>
      </c>
      <c r="F219" s="26">
        <v>0</v>
      </c>
      <c r="G219" s="4" t="s">
        <v>432</v>
      </c>
    </row>
    <row r="220" spans="1:7" x14ac:dyDescent="0.3">
      <c r="A220" s="3" t="s">
        <v>854</v>
      </c>
      <c r="B220" s="4" t="s">
        <v>481</v>
      </c>
      <c r="C220" s="4" t="s">
        <v>476</v>
      </c>
      <c r="D220" s="6">
        <v>25000000</v>
      </c>
      <c r="E220" s="26">
        <f t="shared" si="1"/>
        <v>425</v>
      </c>
      <c r="F220" s="26">
        <v>0</v>
      </c>
      <c r="G220" s="4" t="s">
        <v>432</v>
      </c>
    </row>
    <row r="221" spans="1:7" x14ac:dyDescent="0.3">
      <c r="A221" s="3" t="s">
        <v>854</v>
      </c>
      <c r="B221" s="4" t="s">
        <v>482</v>
      </c>
      <c r="C221" s="4" t="s">
        <v>476</v>
      </c>
      <c r="D221" s="6">
        <v>14000000</v>
      </c>
      <c r="E221" s="26">
        <f t="shared" si="1"/>
        <v>238</v>
      </c>
      <c r="F221" s="26">
        <v>0</v>
      </c>
      <c r="G221" s="4" t="s">
        <v>432</v>
      </c>
    </row>
    <row r="222" spans="1:7" x14ac:dyDescent="0.3">
      <c r="A222" s="3" t="s">
        <v>854</v>
      </c>
      <c r="B222" s="4" t="s">
        <v>483</v>
      </c>
      <c r="C222" s="4" t="s">
        <v>476</v>
      </c>
      <c r="D222" s="6">
        <v>35000000</v>
      </c>
      <c r="E222" s="26">
        <f t="shared" si="1"/>
        <v>595</v>
      </c>
      <c r="F222" s="26">
        <v>0</v>
      </c>
      <c r="G222" s="4" t="s">
        <v>432</v>
      </c>
    </row>
    <row r="223" spans="1:7" x14ac:dyDescent="0.3">
      <c r="A223" s="3" t="s">
        <v>854</v>
      </c>
      <c r="B223" s="4" t="s">
        <v>484</v>
      </c>
      <c r="C223" s="4" t="s">
        <v>444</v>
      </c>
      <c r="D223" s="6">
        <v>19800000</v>
      </c>
      <c r="E223" s="23">
        <f t="shared" si="1"/>
        <v>336.6</v>
      </c>
      <c r="F223" s="26">
        <v>0</v>
      </c>
      <c r="G223" s="4" t="s">
        <v>432</v>
      </c>
    </row>
    <row r="224" spans="1:7" ht="28.8" x14ac:dyDescent="0.3">
      <c r="A224" s="3" t="s">
        <v>854</v>
      </c>
      <c r="B224" s="4" t="s">
        <v>485</v>
      </c>
      <c r="C224" s="4" t="s">
        <v>431</v>
      </c>
      <c r="D224" s="6">
        <v>80000</v>
      </c>
      <c r="E224" s="23">
        <f t="shared" si="1"/>
        <v>1.36</v>
      </c>
      <c r="F224" s="26">
        <v>0</v>
      </c>
      <c r="G224" s="4" t="s">
        <v>442</v>
      </c>
    </row>
    <row r="225" spans="1:7" x14ac:dyDescent="0.3">
      <c r="A225" s="3" t="s">
        <v>854</v>
      </c>
      <c r="B225" s="4" t="s">
        <v>486</v>
      </c>
      <c r="C225" s="4" t="s">
        <v>431</v>
      </c>
      <c r="D225" s="6">
        <v>585000</v>
      </c>
      <c r="E225" s="23">
        <f t="shared" si="1"/>
        <v>9.9450000000000003</v>
      </c>
      <c r="F225" s="26">
        <v>0</v>
      </c>
      <c r="G225" s="4" t="s">
        <v>432</v>
      </c>
    </row>
    <row r="226" spans="1:7" x14ac:dyDescent="0.3">
      <c r="A226" s="3" t="s">
        <v>854</v>
      </c>
      <c r="B226" s="4" t="s">
        <v>487</v>
      </c>
      <c r="C226" s="4" t="s">
        <v>431</v>
      </c>
      <c r="D226" s="6">
        <v>1800000</v>
      </c>
      <c r="E226" s="23">
        <f t="shared" si="1"/>
        <v>30.6</v>
      </c>
      <c r="F226" s="26">
        <v>0</v>
      </c>
      <c r="G226" s="4" t="s">
        <v>432</v>
      </c>
    </row>
    <row r="227" spans="1:7" x14ac:dyDescent="0.3">
      <c r="A227" s="3" t="s">
        <v>854</v>
      </c>
      <c r="B227" s="4" t="s">
        <v>488</v>
      </c>
      <c r="C227" s="4" t="s">
        <v>444</v>
      </c>
      <c r="D227" s="6">
        <v>7916900</v>
      </c>
      <c r="E227" s="23">
        <f t="shared" ref="E227:E290" si="2">PRODUCT((D227*17)/1000000)</f>
        <v>134.5873</v>
      </c>
      <c r="F227" s="26">
        <v>0</v>
      </c>
      <c r="G227" s="4" t="s">
        <v>442</v>
      </c>
    </row>
    <row r="228" spans="1:7" x14ac:dyDescent="0.3">
      <c r="A228" s="3" t="s">
        <v>854</v>
      </c>
      <c r="B228" s="4" t="s">
        <v>489</v>
      </c>
      <c r="C228" s="4" t="s">
        <v>431</v>
      </c>
      <c r="D228" s="6">
        <v>2300000</v>
      </c>
      <c r="E228" s="23">
        <f t="shared" si="2"/>
        <v>39.1</v>
      </c>
      <c r="F228" s="26">
        <v>0</v>
      </c>
      <c r="G228" s="4" t="s">
        <v>432</v>
      </c>
    </row>
    <row r="229" spans="1:7" x14ac:dyDescent="0.3">
      <c r="A229" s="3" t="s">
        <v>854</v>
      </c>
      <c r="B229" s="4" t="s">
        <v>490</v>
      </c>
      <c r="C229" s="4" t="s">
        <v>431</v>
      </c>
      <c r="D229" s="6">
        <v>2000000</v>
      </c>
      <c r="E229" s="23">
        <f t="shared" si="2"/>
        <v>34</v>
      </c>
      <c r="F229" s="26">
        <v>0</v>
      </c>
      <c r="G229" s="4" t="s">
        <v>432</v>
      </c>
    </row>
    <row r="230" spans="1:7" x14ac:dyDescent="0.3">
      <c r="A230" s="3" t="s">
        <v>854</v>
      </c>
      <c r="B230" s="4" t="s">
        <v>491</v>
      </c>
      <c r="C230" s="4" t="s">
        <v>431</v>
      </c>
      <c r="D230" s="6">
        <v>11275000</v>
      </c>
      <c r="E230" s="23">
        <f t="shared" si="2"/>
        <v>191.67500000000001</v>
      </c>
      <c r="F230" s="26">
        <v>0</v>
      </c>
      <c r="G230" s="4" t="s">
        <v>432</v>
      </c>
    </row>
    <row r="231" spans="1:7" x14ac:dyDescent="0.3">
      <c r="A231" s="3" t="s">
        <v>854</v>
      </c>
      <c r="B231" s="4" t="s">
        <v>492</v>
      </c>
      <c r="C231" s="4" t="s">
        <v>431</v>
      </c>
      <c r="D231" s="6">
        <v>25671437</v>
      </c>
      <c r="E231" s="23">
        <f t="shared" si="2"/>
        <v>436.41442899999998</v>
      </c>
      <c r="F231" s="26">
        <v>0</v>
      </c>
      <c r="G231" s="4" t="s">
        <v>432</v>
      </c>
    </row>
    <row r="232" spans="1:7" x14ac:dyDescent="0.3">
      <c r="A232" s="3" t="s">
        <v>854</v>
      </c>
      <c r="B232" s="4" t="s">
        <v>493</v>
      </c>
      <c r="C232" s="4" t="s">
        <v>431</v>
      </c>
      <c r="D232" s="6">
        <v>32000000</v>
      </c>
      <c r="E232" s="23">
        <f t="shared" si="2"/>
        <v>544</v>
      </c>
      <c r="F232" s="26">
        <v>0</v>
      </c>
      <c r="G232" s="4" t="s">
        <v>432</v>
      </c>
    </row>
    <row r="233" spans="1:7" ht="28.8" x14ac:dyDescent="0.3">
      <c r="A233" s="3" t="s">
        <v>854</v>
      </c>
      <c r="B233" s="4" t="s">
        <v>494</v>
      </c>
      <c r="C233" s="4" t="s">
        <v>444</v>
      </c>
      <c r="D233" s="6">
        <v>29160000</v>
      </c>
      <c r="E233" s="23">
        <f t="shared" si="2"/>
        <v>495.72</v>
      </c>
      <c r="F233" s="26">
        <v>0</v>
      </c>
      <c r="G233" s="4" t="s">
        <v>432</v>
      </c>
    </row>
    <row r="234" spans="1:7" x14ac:dyDescent="0.3">
      <c r="A234" s="3" t="s">
        <v>854</v>
      </c>
      <c r="B234" s="4" t="s">
        <v>495</v>
      </c>
      <c r="C234" s="4" t="s">
        <v>444</v>
      </c>
      <c r="D234" s="6">
        <v>19690000</v>
      </c>
      <c r="E234" s="23">
        <f t="shared" si="2"/>
        <v>334.73</v>
      </c>
      <c r="F234" s="26">
        <v>0</v>
      </c>
      <c r="G234" s="4" t="s">
        <v>432</v>
      </c>
    </row>
    <row r="235" spans="1:7" x14ac:dyDescent="0.3">
      <c r="A235" s="3" t="s">
        <v>854</v>
      </c>
      <c r="B235" s="4" t="s">
        <v>496</v>
      </c>
      <c r="C235" s="4" t="s">
        <v>444</v>
      </c>
      <c r="D235" s="6">
        <v>42829000</v>
      </c>
      <c r="E235" s="23">
        <f t="shared" si="2"/>
        <v>728.09299999999996</v>
      </c>
      <c r="F235" s="26">
        <v>0</v>
      </c>
      <c r="G235" s="4" t="s">
        <v>432</v>
      </c>
    </row>
    <row r="236" spans="1:7" ht="28.8" x14ac:dyDescent="0.3">
      <c r="A236" s="3" t="s">
        <v>854</v>
      </c>
      <c r="B236" s="4" t="s">
        <v>497</v>
      </c>
      <c r="C236" s="4" t="s">
        <v>431</v>
      </c>
      <c r="D236" s="6">
        <v>2289000</v>
      </c>
      <c r="E236" s="23">
        <f t="shared" si="2"/>
        <v>38.912999999999997</v>
      </c>
      <c r="F236" s="26">
        <v>0</v>
      </c>
      <c r="G236" s="4" t="s">
        <v>432</v>
      </c>
    </row>
    <row r="237" spans="1:7" x14ac:dyDescent="0.3">
      <c r="A237" s="3" t="s">
        <v>854</v>
      </c>
      <c r="B237" s="4" t="s">
        <v>498</v>
      </c>
      <c r="C237" s="4" t="s">
        <v>444</v>
      </c>
      <c r="D237" s="6">
        <v>4133000</v>
      </c>
      <c r="E237" s="23">
        <f t="shared" si="2"/>
        <v>70.260999999999996</v>
      </c>
      <c r="F237" s="26">
        <v>0</v>
      </c>
      <c r="G237" s="4" t="s">
        <v>432</v>
      </c>
    </row>
    <row r="238" spans="1:7" ht="28.8" x14ac:dyDescent="0.3">
      <c r="A238" s="3" t="s">
        <v>854</v>
      </c>
      <c r="B238" s="27" t="s">
        <v>499</v>
      </c>
      <c r="C238" s="4" t="s">
        <v>431</v>
      </c>
      <c r="D238" s="6">
        <v>5833597</v>
      </c>
      <c r="E238" s="23">
        <f t="shared" si="2"/>
        <v>99.171149</v>
      </c>
      <c r="F238" s="26">
        <v>0</v>
      </c>
      <c r="G238" s="4" t="s">
        <v>432</v>
      </c>
    </row>
    <row r="239" spans="1:7" ht="28.8" x14ac:dyDescent="0.3">
      <c r="A239" s="3" t="s">
        <v>854</v>
      </c>
      <c r="B239" s="4" t="s">
        <v>500</v>
      </c>
      <c r="C239" s="4" t="s">
        <v>431</v>
      </c>
      <c r="D239" s="6">
        <v>2000000</v>
      </c>
      <c r="E239" s="23">
        <f t="shared" si="2"/>
        <v>34</v>
      </c>
      <c r="F239" s="26">
        <v>0</v>
      </c>
      <c r="G239" s="4" t="s">
        <v>432</v>
      </c>
    </row>
    <row r="240" spans="1:7" x14ac:dyDescent="0.3">
      <c r="A240" s="3" t="s">
        <v>854</v>
      </c>
      <c r="B240" s="4" t="s">
        <v>501</v>
      </c>
      <c r="C240" s="4" t="s">
        <v>444</v>
      </c>
      <c r="D240" s="6">
        <v>12889000</v>
      </c>
      <c r="E240" s="23">
        <f t="shared" si="2"/>
        <v>219.113</v>
      </c>
      <c r="F240" s="26">
        <v>0</v>
      </c>
      <c r="G240" s="4" t="s">
        <v>432</v>
      </c>
    </row>
    <row r="241" spans="1:7" ht="28.8" x14ac:dyDescent="0.3">
      <c r="A241" s="3" t="s">
        <v>854</v>
      </c>
      <c r="B241" s="4" t="s">
        <v>502</v>
      </c>
      <c r="C241" s="4" t="s">
        <v>444</v>
      </c>
      <c r="D241" s="6">
        <v>25047000</v>
      </c>
      <c r="E241" s="23">
        <f t="shared" si="2"/>
        <v>425.79899999999998</v>
      </c>
      <c r="F241" s="26">
        <v>0</v>
      </c>
      <c r="G241" s="4" t="s">
        <v>432</v>
      </c>
    </row>
    <row r="242" spans="1:7" ht="28.8" x14ac:dyDescent="0.3">
      <c r="A242" s="3" t="s">
        <v>854</v>
      </c>
      <c r="B242" s="4" t="s">
        <v>503</v>
      </c>
      <c r="C242" s="4" t="s">
        <v>444</v>
      </c>
      <c r="D242" s="6">
        <v>27274000</v>
      </c>
      <c r="E242" s="23">
        <f t="shared" si="2"/>
        <v>463.65800000000002</v>
      </c>
      <c r="F242" s="26">
        <v>0</v>
      </c>
      <c r="G242" s="4" t="s">
        <v>442</v>
      </c>
    </row>
    <row r="243" spans="1:7" x14ac:dyDescent="0.3">
      <c r="A243" s="3" t="s">
        <v>854</v>
      </c>
      <c r="B243" s="4" t="s">
        <v>504</v>
      </c>
      <c r="C243" s="4" t="s">
        <v>444</v>
      </c>
      <c r="D243" s="6">
        <v>44077000</v>
      </c>
      <c r="E243" s="23">
        <f t="shared" si="2"/>
        <v>749.30899999999997</v>
      </c>
      <c r="F243" s="26">
        <v>0</v>
      </c>
      <c r="G243" s="4" t="s">
        <v>432</v>
      </c>
    </row>
    <row r="244" spans="1:7" ht="28.8" x14ac:dyDescent="0.3">
      <c r="A244" s="3" t="s">
        <v>854</v>
      </c>
      <c r="B244" s="4" t="s">
        <v>505</v>
      </c>
      <c r="C244" s="4" t="s">
        <v>444</v>
      </c>
      <c r="D244" s="6">
        <v>44858000</v>
      </c>
      <c r="E244" s="23">
        <f t="shared" si="2"/>
        <v>762.58600000000001</v>
      </c>
      <c r="F244" s="26">
        <v>0</v>
      </c>
      <c r="G244" s="4" t="s">
        <v>432</v>
      </c>
    </row>
    <row r="245" spans="1:7" x14ac:dyDescent="0.3">
      <c r="A245" s="3" t="s">
        <v>854</v>
      </c>
      <c r="B245" s="4" t="s">
        <v>506</v>
      </c>
      <c r="C245" s="4" t="s">
        <v>444</v>
      </c>
      <c r="D245" s="6">
        <v>56379000</v>
      </c>
      <c r="E245" s="23">
        <f t="shared" si="2"/>
        <v>958.44299999999998</v>
      </c>
      <c r="F245" s="26">
        <v>0</v>
      </c>
      <c r="G245" s="4" t="s">
        <v>432</v>
      </c>
    </row>
    <row r="246" spans="1:7" ht="28.8" x14ac:dyDescent="0.3">
      <c r="A246" s="3" t="s">
        <v>854</v>
      </c>
      <c r="B246" s="4" t="s">
        <v>507</v>
      </c>
      <c r="C246" s="4" t="s">
        <v>444</v>
      </c>
      <c r="D246" s="6">
        <v>10170000</v>
      </c>
      <c r="E246" s="23">
        <f t="shared" si="2"/>
        <v>172.89</v>
      </c>
      <c r="F246" s="26">
        <v>0</v>
      </c>
      <c r="G246" s="4" t="s">
        <v>432</v>
      </c>
    </row>
    <row r="247" spans="1:7" ht="28.8" x14ac:dyDescent="0.3">
      <c r="A247" s="3" t="s">
        <v>854</v>
      </c>
      <c r="B247" s="4" t="s">
        <v>508</v>
      </c>
      <c r="C247" s="4" t="s">
        <v>444</v>
      </c>
      <c r="D247" s="6">
        <v>15544000</v>
      </c>
      <c r="E247" s="23">
        <f t="shared" si="2"/>
        <v>264.24799999999999</v>
      </c>
      <c r="F247" s="26">
        <v>0</v>
      </c>
      <c r="G247" s="4" t="s">
        <v>442</v>
      </c>
    </row>
    <row r="248" spans="1:7" x14ac:dyDescent="0.3">
      <c r="A248" s="3" t="s">
        <v>854</v>
      </c>
      <c r="B248" s="4" t="s">
        <v>509</v>
      </c>
      <c r="C248" s="4" t="s">
        <v>435</v>
      </c>
      <c r="D248" s="6">
        <v>5700000</v>
      </c>
      <c r="E248" s="23">
        <f t="shared" si="2"/>
        <v>96.9</v>
      </c>
      <c r="F248" s="26">
        <v>0</v>
      </c>
      <c r="G248" s="4" t="s">
        <v>432</v>
      </c>
    </row>
    <row r="249" spans="1:7" x14ac:dyDescent="0.3">
      <c r="A249" s="3" t="s">
        <v>854</v>
      </c>
      <c r="B249" s="4" t="s">
        <v>510</v>
      </c>
      <c r="C249" s="4" t="s">
        <v>435</v>
      </c>
      <c r="D249" s="6">
        <v>2000000</v>
      </c>
      <c r="E249" s="26">
        <f t="shared" si="2"/>
        <v>34</v>
      </c>
      <c r="F249" s="26">
        <v>0</v>
      </c>
      <c r="G249" s="4" t="s">
        <v>432</v>
      </c>
    </row>
    <row r="250" spans="1:7" ht="28.8" x14ac:dyDescent="0.3">
      <c r="A250" s="3" t="s">
        <v>854</v>
      </c>
      <c r="B250" s="4" t="s">
        <v>511</v>
      </c>
      <c r="C250" s="4" t="s">
        <v>431</v>
      </c>
      <c r="D250" s="6">
        <v>4300000</v>
      </c>
      <c r="E250" s="23">
        <f t="shared" si="2"/>
        <v>73.099999999999994</v>
      </c>
      <c r="F250" s="26">
        <v>0</v>
      </c>
      <c r="G250" s="4" t="s">
        <v>432</v>
      </c>
    </row>
    <row r="251" spans="1:7" ht="43.2" x14ac:dyDescent="0.3">
      <c r="A251" s="3" t="s">
        <v>854</v>
      </c>
      <c r="B251" s="4" t="s">
        <v>512</v>
      </c>
      <c r="C251" s="4" t="s">
        <v>431</v>
      </c>
      <c r="D251" s="6">
        <v>16440000</v>
      </c>
      <c r="E251" s="23">
        <f t="shared" si="2"/>
        <v>279.48</v>
      </c>
      <c r="F251" s="26">
        <v>29</v>
      </c>
      <c r="G251" s="4" t="s">
        <v>432</v>
      </c>
    </row>
    <row r="252" spans="1:7" ht="28.8" x14ac:dyDescent="0.3">
      <c r="A252" s="3" t="s">
        <v>854</v>
      </c>
      <c r="B252" s="4" t="s">
        <v>513</v>
      </c>
      <c r="C252" s="4" t="s">
        <v>431</v>
      </c>
      <c r="D252" s="6">
        <v>16720000</v>
      </c>
      <c r="E252" s="23">
        <f t="shared" si="2"/>
        <v>284.24</v>
      </c>
      <c r="F252" s="26">
        <v>43</v>
      </c>
      <c r="G252" s="4" t="s">
        <v>442</v>
      </c>
    </row>
    <row r="253" spans="1:7" ht="43.2" x14ac:dyDescent="0.3">
      <c r="A253" s="3" t="s">
        <v>854</v>
      </c>
      <c r="B253" s="4" t="s">
        <v>514</v>
      </c>
      <c r="C253" s="4" t="s">
        <v>431</v>
      </c>
      <c r="D253" s="6">
        <v>13080000</v>
      </c>
      <c r="E253" s="23">
        <f t="shared" si="2"/>
        <v>222.36</v>
      </c>
      <c r="F253" s="26">
        <v>31</v>
      </c>
      <c r="G253" s="4" t="s">
        <v>442</v>
      </c>
    </row>
    <row r="254" spans="1:7" ht="28.8" x14ac:dyDescent="0.3">
      <c r="A254" s="3" t="s">
        <v>854</v>
      </c>
      <c r="B254" s="4" t="s">
        <v>515</v>
      </c>
      <c r="C254" s="4" t="s">
        <v>431</v>
      </c>
      <c r="D254" s="6">
        <v>3600000</v>
      </c>
      <c r="E254" s="23">
        <f t="shared" si="2"/>
        <v>61.2</v>
      </c>
      <c r="F254" s="26">
        <v>0</v>
      </c>
      <c r="G254" s="4" t="s">
        <v>442</v>
      </c>
    </row>
    <row r="255" spans="1:7" ht="28.8" x14ac:dyDescent="0.3">
      <c r="A255" s="3" t="s">
        <v>854</v>
      </c>
      <c r="B255" s="4" t="s">
        <v>516</v>
      </c>
      <c r="C255" s="4" t="s">
        <v>431</v>
      </c>
      <c r="D255" s="6">
        <v>83600000</v>
      </c>
      <c r="E255" s="23">
        <f t="shared" si="2"/>
        <v>1421.2</v>
      </c>
      <c r="F255" s="26">
        <v>0</v>
      </c>
      <c r="G255" s="4" t="s">
        <v>432</v>
      </c>
    </row>
    <row r="256" spans="1:7" ht="43.2" x14ac:dyDescent="0.3">
      <c r="A256" s="3" t="s">
        <v>854</v>
      </c>
      <c r="B256" s="4" t="s">
        <v>517</v>
      </c>
      <c r="C256" s="4" t="s">
        <v>431</v>
      </c>
      <c r="D256" s="6">
        <v>76640000</v>
      </c>
      <c r="E256" s="23">
        <f t="shared" si="2"/>
        <v>1302.8800000000001</v>
      </c>
      <c r="F256" s="26">
        <v>165</v>
      </c>
      <c r="G256" s="4" t="s">
        <v>432</v>
      </c>
    </row>
    <row r="257" spans="1:7" ht="43.2" x14ac:dyDescent="0.3">
      <c r="A257" s="3" t="s">
        <v>854</v>
      </c>
      <c r="B257" s="4" t="s">
        <v>518</v>
      </c>
      <c r="C257" s="4" t="s">
        <v>431</v>
      </c>
      <c r="D257" s="6">
        <v>14100000</v>
      </c>
      <c r="E257" s="23">
        <f t="shared" si="2"/>
        <v>239.7</v>
      </c>
      <c r="F257" s="26">
        <v>42</v>
      </c>
      <c r="G257" s="4" t="s">
        <v>442</v>
      </c>
    </row>
    <row r="258" spans="1:7" ht="43.2" x14ac:dyDescent="0.3">
      <c r="A258" s="3" t="s">
        <v>854</v>
      </c>
      <c r="B258" s="4" t="s">
        <v>519</v>
      </c>
      <c r="C258" s="4" t="s">
        <v>431</v>
      </c>
      <c r="D258" s="6">
        <v>5200000</v>
      </c>
      <c r="E258" s="23">
        <f t="shared" si="2"/>
        <v>88.4</v>
      </c>
      <c r="F258" s="26">
        <v>0</v>
      </c>
      <c r="G258" s="28" t="s">
        <v>442</v>
      </c>
    </row>
    <row r="259" spans="1:7" x14ac:dyDescent="0.3">
      <c r="A259" s="3" t="s">
        <v>854</v>
      </c>
      <c r="B259" s="4" t="s">
        <v>520</v>
      </c>
      <c r="C259" s="4" t="s">
        <v>431</v>
      </c>
      <c r="D259" s="6">
        <v>46136000</v>
      </c>
      <c r="E259" s="23">
        <f t="shared" si="2"/>
        <v>784.31200000000001</v>
      </c>
      <c r="F259" s="26">
        <v>99</v>
      </c>
      <c r="G259" s="3" t="s">
        <v>432</v>
      </c>
    </row>
    <row r="260" spans="1:7" x14ac:dyDescent="0.3">
      <c r="A260" s="3" t="s">
        <v>854</v>
      </c>
      <c r="B260" s="4" t="s">
        <v>521</v>
      </c>
      <c r="C260" s="4" t="s">
        <v>431</v>
      </c>
      <c r="D260" s="6">
        <v>10820000</v>
      </c>
      <c r="E260" s="23">
        <f t="shared" si="2"/>
        <v>183.94</v>
      </c>
      <c r="F260" s="26">
        <v>21</v>
      </c>
      <c r="G260" s="4" t="s">
        <v>432</v>
      </c>
    </row>
    <row r="261" spans="1:7" x14ac:dyDescent="0.3">
      <c r="A261" s="3" t="s">
        <v>854</v>
      </c>
      <c r="B261" s="4" t="s">
        <v>522</v>
      </c>
      <c r="C261" s="4" t="s">
        <v>523</v>
      </c>
      <c r="D261" s="6">
        <v>1760000</v>
      </c>
      <c r="E261" s="23">
        <f t="shared" si="2"/>
        <v>29.92</v>
      </c>
      <c r="F261" s="26">
        <v>0</v>
      </c>
      <c r="G261" s="4" t="s">
        <v>442</v>
      </c>
    </row>
    <row r="262" spans="1:7" x14ac:dyDescent="0.3">
      <c r="A262" s="3" t="s">
        <v>854</v>
      </c>
      <c r="B262" s="4" t="s">
        <v>524</v>
      </c>
      <c r="C262" s="4" t="s">
        <v>444</v>
      </c>
      <c r="D262" s="6">
        <v>43714000</v>
      </c>
      <c r="E262" s="23">
        <f t="shared" si="2"/>
        <v>743.13800000000003</v>
      </c>
      <c r="F262" s="26">
        <v>0</v>
      </c>
      <c r="G262" s="4" t="s">
        <v>432</v>
      </c>
    </row>
    <row r="263" spans="1:7" ht="28.8" x14ac:dyDescent="0.3">
      <c r="A263" s="3" t="s">
        <v>854</v>
      </c>
      <c r="B263" s="27" t="s">
        <v>525</v>
      </c>
      <c r="C263" s="4" t="s">
        <v>444</v>
      </c>
      <c r="D263" s="6">
        <v>22880000</v>
      </c>
      <c r="E263" s="23">
        <f t="shared" si="2"/>
        <v>388.96</v>
      </c>
      <c r="F263" s="26">
        <v>0</v>
      </c>
      <c r="G263" s="4" t="s">
        <v>432</v>
      </c>
    </row>
    <row r="264" spans="1:7" ht="28.8" x14ac:dyDescent="0.3">
      <c r="A264" s="3" t="s">
        <v>854</v>
      </c>
      <c r="B264" s="4" t="s">
        <v>526</v>
      </c>
      <c r="C264" s="4" t="s">
        <v>431</v>
      </c>
      <c r="D264" s="6">
        <v>92800000</v>
      </c>
      <c r="E264" s="23">
        <f t="shared" si="2"/>
        <v>1577.6</v>
      </c>
      <c r="F264" s="26">
        <v>0</v>
      </c>
      <c r="G264" s="4" t="s">
        <v>442</v>
      </c>
    </row>
    <row r="265" spans="1:7" ht="28.8" x14ac:dyDescent="0.3">
      <c r="A265" s="3" t="s">
        <v>854</v>
      </c>
      <c r="B265" s="4" t="s">
        <v>527</v>
      </c>
      <c r="C265" s="4" t="s">
        <v>444</v>
      </c>
      <c r="D265" s="6">
        <v>30914000</v>
      </c>
      <c r="E265" s="23">
        <f t="shared" si="2"/>
        <v>525.53800000000001</v>
      </c>
      <c r="F265" s="26">
        <v>0</v>
      </c>
      <c r="G265" s="4" t="s">
        <v>432</v>
      </c>
    </row>
    <row r="266" spans="1:7" x14ac:dyDescent="0.3">
      <c r="A266" s="3" t="s">
        <v>854</v>
      </c>
      <c r="B266" s="4" t="s">
        <v>528</v>
      </c>
      <c r="C266" s="4" t="s">
        <v>444</v>
      </c>
      <c r="D266" s="6">
        <v>19883000</v>
      </c>
      <c r="E266" s="23">
        <f t="shared" si="2"/>
        <v>338.01100000000002</v>
      </c>
      <c r="F266" s="26">
        <v>0</v>
      </c>
      <c r="G266" s="4" t="s">
        <v>442</v>
      </c>
    </row>
    <row r="267" spans="1:7" ht="28.8" x14ac:dyDescent="0.3">
      <c r="A267" s="3" t="s">
        <v>854</v>
      </c>
      <c r="B267" s="4" t="s">
        <v>529</v>
      </c>
      <c r="C267" s="4" t="s">
        <v>431</v>
      </c>
      <c r="D267" s="6">
        <v>20470000</v>
      </c>
      <c r="E267" s="23">
        <f t="shared" si="2"/>
        <v>347.99</v>
      </c>
      <c r="F267" s="26">
        <v>0</v>
      </c>
      <c r="G267" s="4" t="s">
        <v>432</v>
      </c>
    </row>
    <row r="268" spans="1:7" x14ac:dyDescent="0.3">
      <c r="A268" s="3" t="s">
        <v>854</v>
      </c>
      <c r="B268" s="4" t="s">
        <v>530</v>
      </c>
      <c r="C268" s="4" t="s">
        <v>444</v>
      </c>
      <c r="D268" s="6">
        <v>9367000</v>
      </c>
      <c r="E268" s="23">
        <f t="shared" si="2"/>
        <v>159.239</v>
      </c>
      <c r="F268" s="26">
        <v>0</v>
      </c>
      <c r="G268" s="4" t="s">
        <v>432</v>
      </c>
    </row>
    <row r="269" spans="1:7" x14ac:dyDescent="0.3">
      <c r="A269" s="3" t="s">
        <v>854</v>
      </c>
      <c r="B269" s="4" t="s">
        <v>531</v>
      </c>
      <c r="C269" s="4" t="s">
        <v>444</v>
      </c>
      <c r="D269" s="6">
        <v>32200000</v>
      </c>
      <c r="E269" s="23">
        <f t="shared" si="2"/>
        <v>547.4</v>
      </c>
      <c r="F269" s="26">
        <v>0</v>
      </c>
      <c r="G269" s="4" t="s">
        <v>442</v>
      </c>
    </row>
    <row r="270" spans="1:7" x14ac:dyDescent="0.3">
      <c r="A270" s="3" t="s">
        <v>854</v>
      </c>
      <c r="B270" s="4" t="s">
        <v>532</v>
      </c>
      <c r="C270" s="4" t="s">
        <v>444</v>
      </c>
      <c r="D270" s="6">
        <v>31504000</v>
      </c>
      <c r="E270" s="23">
        <f t="shared" si="2"/>
        <v>535.56799999999998</v>
      </c>
      <c r="F270" s="26">
        <v>0</v>
      </c>
      <c r="G270" s="4" t="s">
        <v>442</v>
      </c>
    </row>
    <row r="271" spans="1:7" ht="28.8" x14ac:dyDescent="0.3">
      <c r="A271" s="3" t="s">
        <v>854</v>
      </c>
      <c r="B271" s="4" t="s">
        <v>533</v>
      </c>
      <c r="C271" s="4" t="s">
        <v>444</v>
      </c>
      <c r="D271" s="6">
        <v>24835000</v>
      </c>
      <c r="E271" s="23">
        <f t="shared" si="2"/>
        <v>422.19499999999999</v>
      </c>
      <c r="F271" s="26">
        <v>0</v>
      </c>
      <c r="G271" s="4" t="s">
        <v>432</v>
      </c>
    </row>
    <row r="272" spans="1:7" ht="28.8" x14ac:dyDescent="0.3">
      <c r="A272" s="3" t="s">
        <v>854</v>
      </c>
      <c r="B272" s="4" t="s">
        <v>534</v>
      </c>
      <c r="C272" s="4" t="s">
        <v>431</v>
      </c>
      <c r="D272" s="6">
        <v>5200000</v>
      </c>
      <c r="E272" s="23">
        <f t="shared" si="2"/>
        <v>88.4</v>
      </c>
      <c r="F272" s="26">
        <v>0</v>
      </c>
      <c r="G272" s="4" t="s">
        <v>432</v>
      </c>
    </row>
    <row r="273" spans="1:7" ht="43.2" x14ac:dyDescent="0.3">
      <c r="A273" s="3" t="s">
        <v>854</v>
      </c>
      <c r="B273" s="4" t="s">
        <v>535</v>
      </c>
      <c r="C273" s="4" t="s">
        <v>431</v>
      </c>
      <c r="D273" s="6">
        <v>17340000</v>
      </c>
      <c r="E273" s="23">
        <f t="shared" si="2"/>
        <v>294.77999999999997</v>
      </c>
      <c r="F273" s="26">
        <v>0</v>
      </c>
      <c r="G273" s="4" t="s">
        <v>442</v>
      </c>
    </row>
    <row r="274" spans="1:7" ht="28.8" x14ac:dyDescent="0.3">
      <c r="A274" s="3" t="s">
        <v>854</v>
      </c>
      <c r="B274" s="4" t="s">
        <v>536</v>
      </c>
      <c r="C274" s="4" t="s">
        <v>523</v>
      </c>
      <c r="D274" s="6">
        <v>8528079</v>
      </c>
      <c r="E274" s="23">
        <f t="shared" si="2"/>
        <v>144.97734299999999</v>
      </c>
      <c r="F274" s="26">
        <v>0</v>
      </c>
      <c r="G274" s="4" t="s">
        <v>442</v>
      </c>
    </row>
    <row r="275" spans="1:7" ht="28.8" x14ac:dyDescent="0.3">
      <c r="A275" s="3" t="s">
        <v>854</v>
      </c>
      <c r="B275" s="4" t="s">
        <v>537</v>
      </c>
      <c r="C275" s="4" t="s">
        <v>523</v>
      </c>
      <c r="D275" s="6">
        <v>9625000</v>
      </c>
      <c r="E275" s="23">
        <f t="shared" si="2"/>
        <v>163.625</v>
      </c>
      <c r="F275" s="26">
        <v>0</v>
      </c>
      <c r="G275" s="4" t="s">
        <v>442</v>
      </c>
    </row>
    <row r="276" spans="1:7" ht="28.8" x14ac:dyDescent="0.3">
      <c r="A276" s="3" t="s">
        <v>854</v>
      </c>
      <c r="B276" s="4" t="s">
        <v>538</v>
      </c>
      <c r="C276" s="4" t="s">
        <v>435</v>
      </c>
      <c r="D276" s="6">
        <v>4300000</v>
      </c>
      <c r="E276" s="23">
        <f t="shared" si="2"/>
        <v>73.099999999999994</v>
      </c>
      <c r="F276" s="26">
        <v>0</v>
      </c>
      <c r="G276" s="4" t="s">
        <v>432</v>
      </c>
    </row>
    <row r="277" spans="1:7" ht="28.8" x14ac:dyDescent="0.3">
      <c r="A277" s="3" t="s">
        <v>854</v>
      </c>
      <c r="B277" s="4" t="s">
        <v>539</v>
      </c>
      <c r="C277" s="4" t="s">
        <v>455</v>
      </c>
      <c r="D277" s="6">
        <v>1963000</v>
      </c>
      <c r="E277" s="23">
        <f t="shared" si="2"/>
        <v>33.371000000000002</v>
      </c>
      <c r="F277" s="26">
        <v>0</v>
      </c>
      <c r="G277" s="4" t="s">
        <v>432</v>
      </c>
    </row>
    <row r="278" spans="1:7" x14ac:dyDescent="0.3">
      <c r="A278" s="3" t="s">
        <v>854</v>
      </c>
      <c r="B278" s="4" t="s">
        <v>540</v>
      </c>
      <c r="C278" s="4" t="s">
        <v>435</v>
      </c>
      <c r="D278" s="6">
        <v>740000</v>
      </c>
      <c r="E278" s="23">
        <f t="shared" si="2"/>
        <v>12.58</v>
      </c>
      <c r="F278" s="26">
        <v>0</v>
      </c>
      <c r="G278" s="4" t="s">
        <v>432</v>
      </c>
    </row>
    <row r="279" spans="1:7" x14ac:dyDescent="0.3">
      <c r="A279" s="3" t="s">
        <v>854</v>
      </c>
      <c r="B279" s="4" t="s">
        <v>541</v>
      </c>
      <c r="C279" s="4" t="s">
        <v>435</v>
      </c>
      <c r="D279" s="6">
        <v>600000</v>
      </c>
      <c r="E279" s="23">
        <f t="shared" si="2"/>
        <v>10.199999999999999</v>
      </c>
      <c r="F279" s="26">
        <v>0</v>
      </c>
      <c r="G279" s="4" t="s">
        <v>432</v>
      </c>
    </row>
    <row r="280" spans="1:7" ht="28.8" x14ac:dyDescent="0.3">
      <c r="A280" s="3" t="s">
        <v>854</v>
      </c>
      <c r="B280" s="4" t="s">
        <v>542</v>
      </c>
      <c r="C280" s="4" t="s">
        <v>455</v>
      </c>
      <c r="D280" s="6">
        <v>1000000</v>
      </c>
      <c r="E280" s="26">
        <f t="shared" si="2"/>
        <v>17</v>
      </c>
      <c r="F280" s="26">
        <v>0</v>
      </c>
      <c r="G280" s="4" t="s">
        <v>432</v>
      </c>
    </row>
    <row r="281" spans="1:7" x14ac:dyDescent="0.3">
      <c r="A281" s="3" t="s">
        <v>854</v>
      </c>
      <c r="B281" s="27"/>
      <c r="C281" s="28" t="s">
        <v>431</v>
      </c>
      <c r="D281" s="6">
        <v>1300000</v>
      </c>
      <c r="E281" s="23">
        <f t="shared" si="2"/>
        <v>22.1</v>
      </c>
      <c r="F281" s="26">
        <v>0</v>
      </c>
      <c r="G281" s="28" t="s">
        <v>432</v>
      </c>
    </row>
    <row r="282" spans="1:7" x14ac:dyDescent="0.3">
      <c r="A282" s="3" t="s">
        <v>854</v>
      </c>
      <c r="B282" s="27"/>
      <c r="C282" s="28" t="s">
        <v>431</v>
      </c>
      <c r="D282" s="6">
        <v>2100000</v>
      </c>
      <c r="E282" s="23">
        <f t="shared" si="2"/>
        <v>35.700000000000003</v>
      </c>
      <c r="F282" s="26">
        <v>0</v>
      </c>
      <c r="G282" s="28" t="s">
        <v>432</v>
      </c>
    </row>
    <row r="283" spans="1:7" x14ac:dyDescent="0.3">
      <c r="A283" s="3" t="s">
        <v>854</v>
      </c>
      <c r="B283" s="27"/>
      <c r="C283" s="28" t="s">
        <v>431</v>
      </c>
      <c r="D283" s="6">
        <v>715000</v>
      </c>
      <c r="E283" s="23">
        <f t="shared" si="2"/>
        <v>12.154999999999999</v>
      </c>
      <c r="F283" s="26">
        <v>0</v>
      </c>
      <c r="G283" s="28" t="s">
        <v>432</v>
      </c>
    </row>
    <row r="284" spans="1:7" x14ac:dyDescent="0.3">
      <c r="A284" s="3" t="s">
        <v>854</v>
      </c>
      <c r="B284" s="27"/>
      <c r="C284" s="28" t="s">
        <v>431</v>
      </c>
      <c r="D284" s="6">
        <v>1100000</v>
      </c>
      <c r="E284" s="23">
        <f t="shared" si="2"/>
        <v>18.7</v>
      </c>
      <c r="F284" s="26">
        <v>0</v>
      </c>
      <c r="G284" s="28" t="s">
        <v>432</v>
      </c>
    </row>
    <row r="285" spans="1:7" x14ac:dyDescent="0.3">
      <c r="A285" s="3" t="s">
        <v>854</v>
      </c>
      <c r="B285" s="27"/>
      <c r="C285" s="28" t="s">
        <v>431</v>
      </c>
      <c r="D285" s="6">
        <v>3150000</v>
      </c>
      <c r="E285" s="23">
        <f t="shared" si="2"/>
        <v>53.55</v>
      </c>
      <c r="F285" s="26">
        <v>0</v>
      </c>
      <c r="G285" s="28" t="s">
        <v>432</v>
      </c>
    </row>
    <row r="286" spans="1:7" x14ac:dyDescent="0.3">
      <c r="A286" s="3" t="s">
        <v>854</v>
      </c>
      <c r="B286" s="27"/>
      <c r="C286" s="28" t="s">
        <v>435</v>
      </c>
      <c r="D286" s="6">
        <v>4151057</v>
      </c>
      <c r="E286" s="23">
        <f t="shared" si="2"/>
        <v>70.567969000000005</v>
      </c>
      <c r="F286" s="26">
        <v>0</v>
      </c>
      <c r="G286" s="28" t="s">
        <v>432</v>
      </c>
    </row>
    <row r="287" spans="1:7" x14ac:dyDescent="0.3">
      <c r="A287" s="3" t="s">
        <v>854</v>
      </c>
      <c r="B287" s="27"/>
      <c r="C287" s="28" t="s">
        <v>431</v>
      </c>
      <c r="D287" s="6">
        <v>300000</v>
      </c>
      <c r="E287" s="23">
        <f t="shared" si="2"/>
        <v>5.0999999999999996</v>
      </c>
      <c r="F287" s="26">
        <v>0</v>
      </c>
      <c r="G287" s="28" t="s">
        <v>432</v>
      </c>
    </row>
    <row r="288" spans="1:7" x14ac:dyDescent="0.3">
      <c r="A288" s="3" t="s">
        <v>854</v>
      </c>
      <c r="B288" s="27"/>
      <c r="C288" s="28" t="s">
        <v>431</v>
      </c>
      <c r="D288" s="6">
        <v>5000000</v>
      </c>
      <c r="E288" s="26">
        <f t="shared" si="2"/>
        <v>85</v>
      </c>
      <c r="F288" s="26">
        <v>0</v>
      </c>
      <c r="G288" s="28" t="s">
        <v>432</v>
      </c>
    </row>
    <row r="289" spans="1:7" x14ac:dyDescent="0.3">
      <c r="A289" s="3" t="s">
        <v>854</v>
      </c>
      <c r="B289" s="27"/>
      <c r="C289" s="28" t="s">
        <v>431</v>
      </c>
      <c r="D289" s="6">
        <v>34800</v>
      </c>
      <c r="E289" s="23">
        <f t="shared" si="2"/>
        <v>0.59160000000000001</v>
      </c>
      <c r="F289" s="26">
        <v>0</v>
      </c>
      <c r="G289" s="28" t="s">
        <v>432</v>
      </c>
    </row>
    <row r="290" spans="1:7" x14ac:dyDescent="0.3">
      <c r="A290" s="3" t="s">
        <v>854</v>
      </c>
      <c r="B290" s="27"/>
      <c r="C290" s="28" t="s">
        <v>431</v>
      </c>
      <c r="D290" s="6">
        <v>345600</v>
      </c>
      <c r="E290" s="23">
        <f t="shared" si="2"/>
        <v>5.8752000000000004</v>
      </c>
      <c r="F290" s="26">
        <v>0</v>
      </c>
      <c r="G290" s="28" t="s">
        <v>432</v>
      </c>
    </row>
    <row r="291" spans="1:7" x14ac:dyDescent="0.3">
      <c r="A291" s="3" t="s">
        <v>854</v>
      </c>
      <c r="B291" s="27"/>
      <c r="C291" s="28" t="s">
        <v>431</v>
      </c>
      <c r="D291" s="6">
        <v>724800</v>
      </c>
      <c r="E291" s="23">
        <f t="shared" ref="E291:E354" si="3">PRODUCT((D291*17)/1000000)</f>
        <v>12.3216</v>
      </c>
      <c r="F291" s="26">
        <v>0</v>
      </c>
      <c r="G291" s="28" t="s">
        <v>432</v>
      </c>
    </row>
    <row r="292" spans="1:7" x14ac:dyDescent="0.3">
      <c r="A292" s="3" t="s">
        <v>854</v>
      </c>
      <c r="B292" s="27"/>
      <c r="C292" s="28" t="s">
        <v>431</v>
      </c>
      <c r="D292" s="6">
        <v>5272800</v>
      </c>
      <c r="E292" s="23">
        <f t="shared" si="3"/>
        <v>89.637600000000006</v>
      </c>
      <c r="F292" s="26">
        <v>0</v>
      </c>
      <c r="G292" s="28" t="s">
        <v>432</v>
      </c>
    </row>
    <row r="293" spans="1:7" x14ac:dyDescent="0.3">
      <c r="A293" s="3" t="s">
        <v>854</v>
      </c>
      <c r="B293" s="27"/>
      <c r="C293" s="28" t="s">
        <v>431</v>
      </c>
      <c r="D293" s="6">
        <v>4000000</v>
      </c>
      <c r="E293" s="26">
        <f t="shared" si="3"/>
        <v>68</v>
      </c>
      <c r="F293" s="26">
        <v>0</v>
      </c>
      <c r="G293" s="28" t="s">
        <v>432</v>
      </c>
    </row>
    <row r="294" spans="1:7" x14ac:dyDescent="0.3">
      <c r="A294" s="3" t="s">
        <v>854</v>
      </c>
      <c r="B294" s="27"/>
      <c r="C294" s="28" t="s">
        <v>431</v>
      </c>
      <c r="D294" s="6">
        <v>1920000</v>
      </c>
      <c r="E294" s="23">
        <f t="shared" si="3"/>
        <v>32.64</v>
      </c>
      <c r="F294" s="26">
        <v>0</v>
      </c>
      <c r="G294" s="28" t="s">
        <v>432</v>
      </c>
    </row>
    <row r="295" spans="1:7" x14ac:dyDescent="0.3">
      <c r="A295" s="3" t="s">
        <v>854</v>
      </c>
      <c r="B295" s="27"/>
      <c r="C295" s="28" t="s">
        <v>431</v>
      </c>
      <c r="D295" s="6">
        <v>4000000</v>
      </c>
      <c r="E295" s="26">
        <f t="shared" si="3"/>
        <v>68</v>
      </c>
      <c r="F295" s="26">
        <v>0</v>
      </c>
      <c r="G295" s="28" t="s">
        <v>432</v>
      </c>
    </row>
    <row r="296" spans="1:7" x14ac:dyDescent="0.3">
      <c r="A296" s="3" t="s">
        <v>854</v>
      </c>
      <c r="B296" s="27"/>
      <c r="C296" s="28" t="s">
        <v>431</v>
      </c>
      <c r="D296" s="6">
        <v>2580000</v>
      </c>
      <c r="E296" s="23">
        <f t="shared" si="3"/>
        <v>43.86</v>
      </c>
      <c r="F296" s="26">
        <v>0</v>
      </c>
      <c r="G296" s="28" t="s">
        <v>432</v>
      </c>
    </row>
    <row r="297" spans="1:7" x14ac:dyDescent="0.3">
      <c r="A297" s="3" t="s">
        <v>854</v>
      </c>
      <c r="B297" s="27"/>
      <c r="C297" s="28" t="s">
        <v>431</v>
      </c>
      <c r="D297" s="6">
        <v>2000000</v>
      </c>
      <c r="E297" s="26">
        <f t="shared" si="3"/>
        <v>34</v>
      </c>
      <c r="F297" s="26">
        <v>0</v>
      </c>
      <c r="G297" s="28" t="s">
        <v>432</v>
      </c>
    </row>
    <row r="298" spans="1:7" x14ac:dyDescent="0.3">
      <c r="A298" s="3" t="s">
        <v>854</v>
      </c>
      <c r="B298" s="27"/>
      <c r="C298" s="28" t="s">
        <v>435</v>
      </c>
      <c r="D298" s="6">
        <v>600000</v>
      </c>
      <c r="E298" s="23">
        <f t="shared" si="3"/>
        <v>10.199999999999999</v>
      </c>
      <c r="F298" s="26">
        <v>0</v>
      </c>
      <c r="G298" s="28" t="s">
        <v>432</v>
      </c>
    </row>
    <row r="299" spans="1:7" x14ac:dyDescent="0.3">
      <c r="A299" s="3" t="s">
        <v>854</v>
      </c>
      <c r="B299" s="27"/>
      <c r="C299" s="28" t="s">
        <v>435</v>
      </c>
      <c r="D299" s="6">
        <v>15000000</v>
      </c>
      <c r="E299" s="26">
        <f t="shared" si="3"/>
        <v>255</v>
      </c>
      <c r="F299" s="26">
        <v>0</v>
      </c>
      <c r="G299" s="28" t="s">
        <v>432</v>
      </c>
    </row>
    <row r="300" spans="1:7" x14ac:dyDescent="0.3">
      <c r="A300" s="3" t="s">
        <v>854</v>
      </c>
      <c r="B300" s="27"/>
      <c r="C300" s="28" t="s">
        <v>543</v>
      </c>
      <c r="D300" s="6">
        <v>500000</v>
      </c>
      <c r="E300" s="23">
        <f t="shared" si="3"/>
        <v>8.5</v>
      </c>
      <c r="F300" s="26">
        <v>0</v>
      </c>
      <c r="G300" s="28" t="s">
        <v>432</v>
      </c>
    </row>
    <row r="301" spans="1:7" x14ac:dyDescent="0.3">
      <c r="A301" s="3" t="s">
        <v>854</v>
      </c>
      <c r="B301" s="27"/>
      <c r="C301" s="28" t="s">
        <v>543</v>
      </c>
      <c r="D301" s="6">
        <v>1169149</v>
      </c>
      <c r="E301" s="23">
        <f t="shared" si="3"/>
        <v>19.875533000000001</v>
      </c>
      <c r="F301" s="26">
        <v>0</v>
      </c>
      <c r="G301" s="28" t="s">
        <v>432</v>
      </c>
    </row>
    <row r="302" spans="1:7" x14ac:dyDescent="0.3">
      <c r="A302" s="3" t="s">
        <v>854</v>
      </c>
      <c r="B302" s="27"/>
      <c r="C302" s="28" t="s">
        <v>543</v>
      </c>
      <c r="D302" s="6">
        <v>600000</v>
      </c>
      <c r="E302" s="23">
        <f t="shared" si="3"/>
        <v>10.199999999999999</v>
      </c>
      <c r="F302" s="26">
        <v>0</v>
      </c>
      <c r="G302" s="28" t="s">
        <v>432</v>
      </c>
    </row>
    <row r="303" spans="1:7" x14ac:dyDescent="0.3">
      <c r="A303" s="3" t="s">
        <v>854</v>
      </c>
      <c r="B303" s="27"/>
      <c r="C303" s="28" t="s">
        <v>543</v>
      </c>
      <c r="D303" s="6">
        <v>500000</v>
      </c>
      <c r="E303" s="23">
        <f t="shared" si="3"/>
        <v>8.5</v>
      </c>
      <c r="F303" s="26">
        <v>0</v>
      </c>
      <c r="G303" s="28" t="s">
        <v>432</v>
      </c>
    </row>
    <row r="304" spans="1:7" x14ac:dyDescent="0.3">
      <c r="A304" s="3" t="s">
        <v>854</v>
      </c>
      <c r="B304" s="27"/>
      <c r="C304" s="28" t="s">
        <v>476</v>
      </c>
      <c r="D304" s="6">
        <v>5000000</v>
      </c>
      <c r="E304" s="26">
        <f t="shared" si="3"/>
        <v>85</v>
      </c>
      <c r="F304" s="26">
        <v>0</v>
      </c>
      <c r="G304" s="28" t="s">
        <v>432</v>
      </c>
    </row>
    <row r="305" spans="1:7" x14ac:dyDescent="0.3">
      <c r="A305" s="3" t="s">
        <v>854</v>
      </c>
      <c r="B305" s="27"/>
      <c r="C305" s="28" t="s">
        <v>444</v>
      </c>
      <c r="D305" s="6">
        <v>22880000</v>
      </c>
      <c r="E305" s="23">
        <f t="shared" si="3"/>
        <v>388.96</v>
      </c>
      <c r="F305" s="26">
        <v>0</v>
      </c>
      <c r="G305" s="28" t="s">
        <v>432</v>
      </c>
    </row>
    <row r="306" spans="1:7" x14ac:dyDescent="0.3">
      <c r="A306" s="3" t="s">
        <v>854</v>
      </c>
      <c r="B306" s="27"/>
      <c r="C306" s="28" t="s">
        <v>435</v>
      </c>
      <c r="D306" s="6">
        <v>1155000</v>
      </c>
      <c r="E306" s="23">
        <f t="shared" si="3"/>
        <v>19.635000000000002</v>
      </c>
      <c r="F306" s="26">
        <v>0</v>
      </c>
      <c r="G306" s="28" t="s">
        <v>432</v>
      </c>
    </row>
    <row r="307" spans="1:7" ht="43.2" x14ac:dyDescent="0.3">
      <c r="A307" s="3" t="s">
        <v>854</v>
      </c>
      <c r="B307" s="4" t="s">
        <v>544</v>
      </c>
      <c r="C307" s="4" t="s">
        <v>545</v>
      </c>
      <c r="D307" s="6">
        <v>3000000</v>
      </c>
      <c r="E307" s="26">
        <f t="shared" si="3"/>
        <v>51</v>
      </c>
      <c r="F307" s="23">
        <f>22000/35000</f>
        <v>0.62857142857142856</v>
      </c>
      <c r="G307" s="4" t="s">
        <v>546</v>
      </c>
    </row>
    <row r="308" spans="1:7" ht="28.8" x14ac:dyDescent="0.3">
      <c r="A308" s="3" t="s">
        <v>854</v>
      </c>
      <c r="B308" s="4" t="s">
        <v>547</v>
      </c>
      <c r="C308" s="4" t="s">
        <v>548</v>
      </c>
      <c r="D308" s="6">
        <f>(525000-105000)*1.2</f>
        <v>504000</v>
      </c>
      <c r="E308" s="23">
        <f t="shared" si="3"/>
        <v>8.5679999999999996</v>
      </c>
      <c r="F308" s="23">
        <f>5500/35000</f>
        <v>0.15714285714285714</v>
      </c>
      <c r="G308" s="4" t="s">
        <v>549</v>
      </c>
    </row>
    <row r="309" spans="1:7" ht="28.8" x14ac:dyDescent="0.3">
      <c r="A309" s="3" t="s">
        <v>854</v>
      </c>
      <c r="B309" s="4" t="s">
        <v>544</v>
      </c>
      <c r="C309" s="4" t="s">
        <v>550</v>
      </c>
      <c r="D309" s="6">
        <f>550000*1.2</f>
        <v>660000</v>
      </c>
      <c r="E309" s="23">
        <f t="shared" si="3"/>
        <v>11.22</v>
      </c>
      <c r="F309" s="23">
        <f>16000/35000</f>
        <v>0.45714285714285713</v>
      </c>
      <c r="G309" s="4" t="s">
        <v>551</v>
      </c>
    </row>
    <row r="310" spans="1:7" x14ac:dyDescent="0.3">
      <c r="A310" s="3" t="s">
        <v>854</v>
      </c>
      <c r="B310" s="4" t="s">
        <v>552</v>
      </c>
      <c r="C310" s="4" t="s">
        <v>553</v>
      </c>
      <c r="D310" s="6">
        <f>4000000*1.15</f>
        <v>4600000</v>
      </c>
      <c r="E310" s="23">
        <f t="shared" si="3"/>
        <v>78.2</v>
      </c>
      <c r="F310" s="23">
        <f>33000/35000</f>
        <v>0.94285714285714284</v>
      </c>
      <c r="G310" s="4" t="s">
        <v>554</v>
      </c>
    </row>
    <row r="311" spans="1:7" ht="43.2" x14ac:dyDescent="0.3">
      <c r="A311" s="3" t="s">
        <v>854</v>
      </c>
      <c r="B311" s="4" t="s">
        <v>555</v>
      </c>
      <c r="C311" s="4" t="s">
        <v>556</v>
      </c>
      <c r="D311" s="6">
        <f>510000*1.25-122000</f>
        <v>515500</v>
      </c>
      <c r="E311" s="23">
        <f t="shared" si="3"/>
        <v>8.7635000000000005</v>
      </c>
      <c r="F311" s="23">
        <f>15000/35000</f>
        <v>0.42857142857142855</v>
      </c>
      <c r="G311" s="4" t="s">
        <v>557</v>
      </c>
    </row>
    <row r="312" spans="1:7" x14ac:dyDescent="0.3">
      <c r="A312" s="3" t="s">
        <v>854</v>
      </c>
      <c r="B312" s="4" t="s">
        <v>552</v>
      </c>
      <c r="C312" s="4" t="s">
        <v>558</v>
      </c>
      <c r="D312" s="6">
        <f>510000*1.25</f>
        <v>637500</v>
      </c>
      <c r="E312" s="23">
        <f t="shared" si="3"/>
        <v>10.8375</v>
      </c>
      <c r="F312" s="23">
        <f>5000/35000</f>
        <v>0.14285714285714285</v>
      </c>
      <c r="G312" s="4" t="s">
        <v>554</v>
      </c>
    </row>
    <row r="313" spans="1:7" x14ac:dyDescent="0.3">
      <c r="A313" s="3" t="s">
        <v>854</v>
      </c>
      <c r="B313" s="4" t="s">
        <v>552</v>
      </c>
      <c r="C313" s="4" t="s">
        <v>559</v>
      </c>
      <c r="D313" s="6">
        <f>3420000*1.15</f>
        <v>3932999.9999999995</v>
      </c>
      <c r="E313" s="23">
        <f t="shared" si="3"/>
        <v>66.86099999999999</v>
      </c>
      <c r="F313" s="23">
        <f>16500/35000</f>
        <v>0.47142857142857142</v>
      </c>
      <c r="G313" s="4" t="s">
        <v>554</v>
      </c>
    </row>
    <row r="314" spans="1:7" ht="28.8" x14ac:dyDescent="0.3">
      <c r="A314" s="3" t="s">
        <v>854</v>
      </c>
      <c r="B314" s="4" t="s">
        <v>560</v>
      </c>
      <c r="C314" s="4" t="s">
        <v>561</v>
      </c>
      <c r="D314" s="6">
        <v>10000</v>
      </c>
      <c r="E314" s="23">
        <f t="shared" si="3"/>
        <v>0.17</v>
      </c>
      <c r="F314" s="26">
        <v>1</v>
      </c>
      <c r="G314" s="4" t="s">
        <v>562</v>
      </c>
    </row>
    <row r="315" spans="1:7" ht="43.2" x14ac:dyDescent="0.3">
      <c r="A315" s="3" t="s">
        <v>854</v>
      </c>
      <c r="B315" s="4" t="s">
        <v>563</v>
      </c>
      <c r="C315" s="4" t="s">
        <v>564</v>
      </c>
      <c r="D315" s="29">
        <v>3000000</v>
      </c>
      <c r="E315" s="26">
        <f t="shared" si="3"/>
        <v>51</v>
      </c>
      <c r="F315" s="26">
        <v>1</v>
      </c>
      <c r="G315" s="4"/>
    </row>
    <row r="316" spans="1:7" ht="28.8" x14ac:dyDescent="0.3">
      <c r="A316" s="3" t="s">
        <v>854</v>
      </c>
      <c r="B316" s="4" t="s">
        <v>563</v>
      </c>
      <c r="C316" s="4" t="s">
        <v>565</v>
      </c>
      <c r="D316" s="29">
        <v>3000000</v>
      </c>
      <c r="E316" s="26">
        <f t="shared" si="3"/>
        <v>51</v>
      </c>
      <c r="F316" s="26">
        <v>1</v>
      </c>
      <c r="G316" s="4"/>
    </row>
    <row r="317" spans="1:7" ht="72" x14ac:dyDescent="0.3">
      <c r="A317" s="3" t="s">
        <v>854</v>
      </c>
      <c r="B317" s="4" t="s">
        <v>566</v>
      </c>
      <c r="C317" s="4" t="s">
        <v>567</v>
      </c>
      <c r="D317" s="29">
        <v>400000</v>
      </c>
      <c r="E317" s="23">
        <f t="shared" si="3"/>
        <v>6.8</v>
      </c>
      <c r="F317" s="26">
        <v>1</v>
      </c>
      <c r="G317" s="4"/>
    </row>
    <row r="318" spans="1:7" ht="28.8" x14ac:dyDescent="0.3">
      <c r="A318" s="3" t="s">
        <v>854</v>
      </c>
      <c r="B318" s="4" t="s">
        <v>568</v>
      </c>
      <c r="C318" s="4" t="s">
        <v>569</v>
      </c>
      <c r="D318" s="29">
        <v>1000000</v>
      </c>
      <c r="E318" s="26">
        <f t="shared" si="3"/>
        <v>17</v>
      </c>
      <c r="F318" s="26">
        <v>0</v>
      </c>
      <c r="G318" s="4"/>
    </row>
    <row r="319" spans="1:7" ht="43.2" x14ac:dyDescent="0.3">
      <c r="A319" s="3" t="s">
        <v>854</v>
      </c>
      <c r="B319" s="4" t="s">
        <v>570</v>
      </c>
      <c r="C319" s="4" t="s">
        <v>569</v>
      </c>
      <c r="D319" s="29">
        <v>1000000</v>
      </c>
      <c r="E319" s="26">
        <f t="shared" si="3"/>
        <v>17</v>
      </c>
      <c r="F319" s="26">
        <v>0</v>
      </c>
      <c r="G319" s="4"/>
    </row>
    <row r="320" spans="1:7" ht="28.8" x14ac:dyDescent="0.3">
      <c r="A320" s="3" t="s">
        <v>854</v>
      </c>
      <c r="B320" s="4" t="s">
        <v>571</v>
      </c>
      <c r="C320" s="4" t="s">
        <v>569</v>
      </c>
      <c r="D320" s="29">
        <v>1000000</v>
      </c>
      <c r="E320" s="26">
        <f t="shared" si="3"/>
        <v>17</v>
      </c>
      <c r="F320" s="26">
        <v>0</v>
      </c>
      <c r="G320" s="4"/>
    </row>
    <row r="321" spans="1:7" ht="28.8" x14ac:dyDescent="0.3">
      <c r="A321" s="3" t="s">
        <v>854</v>
      </c>
      <c r="B321" s="4" t="s">
        <v>572</v>
      </c>
      <c r="C321" s="4" t="s">
        <v>569</v>
      </c>
      <c r="D321" s="29">
        <v>1000000</v>
      </c>
      <c r="E321" s="26">
        <f t="shared" si="3"/>
        <v>17</v>
      </c>
      <c r="F321" s="26">
        <v>0</v>
      </c>
      <c r="G321" s="4"/>
    </row>
    <row r="322" spans="1:7" ht="43.2" x14ac:dyDescent="0.3">
      <c r="A322" s="3" t="s">
        <v>854</v>
      </c>
      <c r="B322" s="4" t="s">
        <v>573</v>
      </c>
      <c r="C322" s="4" t="s">
        <v>569</v>
      </c>
      <c r="D322" s="29">
        <v>1000000</v>
      </c>
      <c r="E322" s="26">
        <f t="shared" si="3"/>
        <v>17</v>
      </c>
      <c r="F322" s="26">
        <v>0</v>
      </c>
      <c r="G322" s="4"/>
    </row>
    <row r="323" spans="1:7" ht="43.2" x14ac:dyDescent="0.3">
      <c r="A323" s="3" t="s">
        <v>854</v>
      </c>
      <c r="B323" s="4" t="s">
        <v>574</v>
      </c>
      <c r="C323" s="4" t="s">
        <v>575</v>
      </c>
      <c r="D323" s="29">
        <v>10000000</v>
      </c>
      <c r="E323" s="26">
        <f t="shared" si="3"/>
        <v>170</v>
      </c>
      <c r="F323" s="26">
        <v>2</v>
      </c>
      <c r="G323" s="4"/>
    </row>
    <row r="324" spans="1:7" ht="72" x14ac:dyDescent="0.3">
      <c r="A324" s="3" t="s">
        <v>854</v>
      </c>
      <c r="B324" s="4" t="s">
        <v>576</v>
      </c>
      <c r="C324" s="4" t="s">
        <v>577</v>
      </c>
      <c r="D324" s="29">
        <v>1500000</v>
      </c>
      <c r="E324" s="23">
        <f t="shared" si="3"/>
        <v>25.5</v>
      </c>
      <c r="F324" s="26">
        <v>2</v>
      </c>
      <c r="G324" s="4"/>
    </row>
    <row r="325" spans="1:7" ht="43.2" x14ac:dyDescent="0.3">
      <c r="A325" s="3" t="s">
        <v>854</v>
      </c>
      <c r="B325" s="4" t="s">
        <v>578</v>
      </c>
      <c r="C325" s="4" t="s">
        <v>579</v>
      </c>
      <c r="D325" s="29">
        <v>1750000</v>
      </c>
      <c r="E325" s="23">
        <f t="shared" si="3"/>
        <v>29.75</v>
      </c>
      <c r="F325" s="26">
        <v>1</v>
      </c>
      <c r="G325" s="4"/>
    </row>
    <row r="326" spans="1:7" ht="43.2" x14ac:dyDescent="0.3">
      <c r="A326" s="3" t="s">
        <v>854</v>
      </c>
      <c r="B326" s="4" t="s">
        <v>580</v>
      </c>
      <c r="C326" s="4" t="s">
        <v>579</v>
      </c>
      <c r="D326" s="29">
        <v>1500000</v>
      </c>
      <c r="E326" s="23">
        <f t="shared" si="3"/>
        <v>25.5</v>
      </c>
      <c r="F326" s="26">
        <v>1</v>
      </c>
      <c r="G326" s="4"/>
    </row>
    <row r="327" spans="1:7" ht="57.6" x14ac:dyDescent="0.3">
      <c r="A327" s="3" t="s">
        <v>854</v>
      </c>
      <c r="B327" s="4" t="s">
        <v>581</v>
      </c>
      <c r="C327" s="4" t="s">
        <v>582</v>
      </c>
      <c r="D327" s="29">
        <v>19000000</v>
      </c>
      <c r="E327" s="26">
        <f t="shared" si="3"/>
        <v>323</v>
      </c>
      <c r="F327" s="26">
        <v>1</v>
      </c>
      <c r="G327" s="4"/>
    </row>
    <row r="328" spans="1:7" ht="43.2" x14ac:dyDescent="0.3">
      <c r="A328" s="3" t="s">
        <v>854</v>
      </c>
      <c r="B328" s="4" t="s">
        <v>583</v>
      </c>
      <c r="C328" s="4" t="s">
        <v>584</v>
      </c>
      <c r="D328" s="29">
        <v>2500000</v>
      </c>
      <c r="E328" s="23">
        <f t="shared" si="3"/>
        <v>42.5</v>
      </c>
      <c r="F328" s="26">
        <v>0</v>
      </c>
      <c r="G328" s="4"/>
    </row>
    <row r="329" spans="1:7" ht="43.2" x14ac:dyDescent="0.3">
      <c r="A329" s="3" t="s">
        <v>854</v>
      </c>
      <c r="B329" s="4" t="s">
        <v>585</v>
      </c>
      <c r="C329" s="4" t="s">
        <v>586</v>
      </c>
      <c r="D329" s="29">
        <v>800000</v>
      </c>
      <c r="E329" s="23">
        <f t="shared" si="3"/>
        <v>13.6</v>
      </c>
      <c r="F329" s="26">
        <v>0</v>
      </c>
      <c r="G329" s="4"/>
    </row>
    <row r="330" spans="1:7" ht="28.8" x14ac:dyDescent="0.3">
      <c r="A330" s="3" t="s">
        <v>854</v>
      </c>
      <c r="B330" s="4" t="s">
        <v>587</v>
      </c>
      <c r="C330" s="4" t="s">
        <v>588</v>
      </c>
      <c r="D330" s="29">
        <v>12000000</v>
      </c>
      <c r="E330" s="26">
        <f t="shared" si="3"/>
        <v>204</v>
      </c>
      <c r="F330" s="26">
        <v>5</v>
      </c>
      <c r="G330" s="4"/>
    </row>
    <row r="331" spans="1:7" ht="57.6" x14ac:dyDescent="0.3">
      <c r="A331" s="3" t="s">
        <v>854</v>
      </c>
      <c r="B331" s="4" t="s">
        <v>589</v>
      </c>
      <c r="C331" s="4" t="s">
        <v>590</v>
      </c>
      <c r="D331" s="29">
        <v>8000000</v>
      </c>
      <c r="E331" s="26">
        <f t="shared" si="3"/>
        <v>136</v>
      </c>
      <c r="F331" s="26">
        <v>1</v>
      </c>
      <c r="G331" s="4"/>
    </row>
    <row r="332" spans="1:7" ht="57.6" x14ac:dyDescent="0.3">
      <c r="A332" s="3" t="s">
        <v>854</v>
      </c>
      <c r="B332" s="4" t="s">
        <v>591</v>
      </c>
      <c r="C332" s="4" t="s">
        <v>592</v>
      </c>
      <c r="D332" s="29">
        <v>1800000</v>
      </c>
      <c r="E332" s="23">
        <f t="shared" si="3"/>
        <v>30.6</v>
      </c>
      <c r="F332" s="26">
        <v>0</v>
      </c>
      <c r="G332" s="4"/>
    </row>
    <row r="333" spans="1:7" ht="72" x14ac:dyDescent="0.3">
      <c r="A333" s="3" t="s">
        <v>854</v>
      </c>
      <c r="B333" s="4" t="s">
        <v>593</v>
      </c>
      <c r="C333" s="4" t="s">
        <v>594</v>
      </c>
      <c r="D333" s="29">
        <v>1900000</v>
      </c>
      <c r="E333" s="23">
        <f t="shared" si="3"/>
        <v>32.299999999999997</v>
      </c>
      <c r="F333" s="26">
        <v>0</v>
      </c>
      <c r="G333" s="4"/>
    </row>
    <row r="334" spans="1:7" ht="57.6" x14ac:dyDescent="0.3">
      <c r="A334" s="3" t="s">
        <v>854</v>
      </c>
      <c r="B334" s="4" t="s">
        <v>595</v>
      </c>
      <c r="C334" s="4" t="s">
        <v>596</v>
      </c>
      <c r="D334" s="29">
        <v>3200000</v>
      </c>
      <c r="E334" s="23">
        <f t="shared" si="3"/>
        <v>54.4</v>
      </c>
      <c r="F334" s="26">
        <v>0</v>
      </c>
      <c r="G334" s="4"/>
    </row>
    <row r="335" spans="1:7" ht="28.8" x14ac:dyDescent="0.3">
      <c r="A335" s="3" t="s">
        <v>854</v>
      </c>
      <c r="B335" s="4" t="s">
        <v>597</v>
      </c>
      <c r="C335" s="4" t="s">
        <v>476</v>
      </c>
      <c r="D335" s="6">
        <v>125000000</v>
      </c>
      <c r="E335" s="26">
        <f t="shared" si="3"/>
        <v>2125</v>
      </c>
      <c r="F335" s="26">
        <v>329</v>
      </c>
      <c r="G335" s="4" t="s">
        <v>432</v>
      </c>
    </row>
    <row r="336" spans="1:7" ht="43.2" x14ac:dyDescent="0.3">
      <c r="A336" s="3" t="s">
        <v>854</v>
      </c>
      <c r="B336" s="4" t="s">
        <v>598</v>
      </c>
      <c r="C336" s="4" t="s">
        <v>599</v>
      </c>
      <c r="D336" s="6">
        <v>7520000</v>
      </c>
      <c r="E336" s="23">
        <f t="shared" si="3"/>
        <v>127.84</v>
      </c>
      <c r="F336" s="26">
        <v>2</v>
      </c>
      <c r="G336" s="4" t="s">
        <v>442</v>
      </c>
    </row>
    <row r="337" spans="1:7" ht="28.8" x14ac:dyDescent="0.3">
      <c r="A337" s="3" t="s">
        <v>854</v>
      </c>
      <c r="B337" s="4" t="s">
        <v>600</v>
      </c>
      <c r="C337" s="4" t="s">
        <v>476</v>
      </c>
      <c r="D337" s="6">
        <v>3000000</v>
      </c>
      <c r="E337" s="26">
        <f t="shared" si="3"/>
        <v>51</v>
      </c>
      <c r="F337" s="26">
        <v>3</v>
      </c>
      <c r="G337" s="4" t="s">
        <v>432</v>
      </c>
    </row>
    <row r="338" spans="1:7" ht="28.8" x14ac:dyDescent="0.3">
      <c r="A338" s="3" t="s">
        <v>854</v>
      </c>
      <c r="B338" s="4" t="s">
        <v>601</v>
      </c>
      <c r="C338" s="4" t="s">
        <v>431</v>
      </c>
      <c r="D338" s="6">
        <v>300000</v>
      </c>
      <c r="E338" s="23">
        <f t="shared" si="3"/>
        <v>5.0999999999999996</v>
      </c>
      <c r="F338" s="26">
        <v>0</v>
      </c>
      <c r="G338" s="4" t="s">
        <v>432</v>
      </c>
    </row>
    <row r="339" spans="1:7" x14ac:dyDescent="0.3">
      <c r="A339" s="3" t="s">
        <v>854</v>
      </c>
      <c r="B339" s="4" t="s">
        <v>602</v>
      </c>
      <c r="C339" s="4" t="s">
        <v>431</v>
      </c>
      <c r="D339" s="6">
        <v>450000</v>
      </c>
      <c r="E339" s="23">
        <f t="shared" si="3"/>
        <v>7.65</v>
      </c>
      <c r="F339" s="26">
        <v>0</v>
      </c>
      <c r="G339" s="4" t="s">
        <v>432</v>
      </c>
    </row>
    <row r="340" spans="1:7" ht="28.8" x14ac:dyDescent="0.3">
      <c r="A340" s="3" t="s">
        <v>854</v>
      </c>
      <c r="B340" s="4" t="s">
        <v>603</v>
      </c>
      <c r="C340" s="4" t="s">
        <v>431</v>
      </c>
      <c r="D340" s="6">
        <v>550000</v>
      </c>
      <c r="E340" s="23">
        <f t="shared" si="3"/>
        <v>9.35</v>
      </c>
      <c r="F340" s="26">
        <v>0</v>
      </c>
      <c r="G340" s="4" t="s">
        <v>432</v>
      </c>
    </row>
    <row r="341" spans="1:7" x14ac:dyDescent="0.3">
      <c r="A341" s="3" t="s">
        <v>854</v>
      </c>
      <c r="B341" s="4"/>
      <c r="C341" s="4" t="s">
        <v>455</v>
      </c>
      <c r="D341" s="6">
        <v>350000</v>
      </c>
      <c r="E341" s="23">
        <f t="shared" si="3"/>
        <v>5.95</v>
      </c>
      <c r="F341" s="26">
        <v>0</v>
      </c>
      <c r="G341" s="4" t="s">
        <v>442</v>
      </c>
    </row>
    <row r="342" spans="1:7" x14ac:dyDescent="0.3">
      <c r="A342" s="3" t="s">
        <v>854</v>
      </c>
      <c r="B342" s="4"/>
      <c r="C342" s="4" t="s">
        <v>455</v>
      </c>
      <c r="D342" s="6">
        <v>3500000</v>
      </c>
      <c r="E342" s="23">
        <f t="shared" si="3"/>
        <v>59.5</v>
      </c>
      <c r="F342" s="26">
        <v>0</v>
      </c>
      <c r="G342" s="4" t="s">
        <v>432</v>
      </c>
    </row>
    <row r="343" spans="1:7" x14ac:dyDescent="0.3">
      <c r="A343" s="3" t="s">
        <v>854</v>
      </c>
      <c r="B343" s="4"/>
      <c r="C343" s="4" t="s">
        <v>455</v>
      </c>
      <c r="D343" s="6">
        <v>1600000</v>
      </c>
      <c r="E343" s="23">
        <f t="shared" si="3"/>
        <v>27.2</v>
      </c>
      <c r="F343" s="26">
        <v>0</v>
      </c>
      <c r="G343" s="4" t="s">
        <v>432</v>
      </c>
    </row>
    <row r="344" spans="1:7" ht="28.8" x14ac:dyDescent="0.3">
      <c r="A344" s="3" t="s">
        <v>854</v>
      </c>
      <c r="B344" s="4" t="s">
        <v>604</v>
      </c>
      <c r="C344" s="4" t="s">
        <v>605</v>
      </c>
      <c r="D344" s="6">
        <v>2400000</v>
      </c>
      <c r="E344" s="23">
        <f t="shared" si="3"/>
        <v>40.799999999999997</v>
      </c>
      <c r="F344" s="26">
        <v>0</v>
      </c>
      <c r="G344" s="4" t="s">
        <v>442</v>
      </c>
    </row>
    <row r="345" spans="1:7" ht="28.8" x14ac:dyDescent="0.3">
      <c r="A345" s="3" t="s">
        <v>854</v>
      </c>
      <c r="B345" s="4" t="s">
        <v>606</v>
      </c>
      <c r="C345" s="4" t="s">
        <v>607</v>
      </c>
      <c r="D345" s="6">
        <v>4600000</v>
      </c>
      <c r="E345" s="23">
        <f t="shared" si="3"/>
        <v>78.2</v>
      </c>
      <c r="F345" s="26">
        <v>0</v>
      </c>
      <c r="G345" s="4" t="s">
        <v>442</v>
      </c>
    </row>
    <row r="346" spans="1:7" ht="28.8" x14ac:dyDescent="0.3">
      <c r="A346" s="3" t="s">
        <v>854</v>
      </c>
      <c r="B346" s="4" t="s">
        <v>608</v>
      </c>
      <c r="C346" s="4" t="s">
        <v>607</v>
      </c>
      <c r="D346" s="6">
        <v>100000</v>
      </c>
      <c r="E346" s="23">
        <f t="shared" si="3"/>
        <v>1.7</v>
      </c>
      <c r="F346" s="26">
        <v>0</v>
      </c>
      <c r="G346" s="4" t="s">
        <v>442</v>
      </c>
    </row>
    <row r="347" spans="1:7" ht="28.8" x14ac:dyDescent="0.3">
      <c r="A347" s="3" t="s">
        <v>854</v>
      </c>
      <c r="B347" s="4" t="s">
        <v>609</v>
      </c>
      <c r="C347" s="4" t="s">
        <v>607</v>
      </c>
      <c r="D347" s="6">
        <v>95000</v>
      </c>
      <c r="E347" s="23">
        <f t="shared" si="3"/>
        <v>1.615</v>
      </c>
      <c r="F347" s="26">
        <v>0</v>
      </c>
      <c r="G347" s="4" t="s">
        <v>442</v>
      </c>
    </row>
    <row r="348" spans="1:7" ht="28.8" x14ac:dyDescent="0.3">
      <c r="A348" s="3" t="s">
        <v>854</v>
      </c>
      <c r="B348" s="4" t="s">
        <v>610</v>
      </c>
      <c r="C348" s="4" t="s">
        <v>607</v>
      </c>
      <c r="D348" s="6">
        <v>106000</v>
      </c>
      <c r="E348" s="23">
        <f t="shared" si="3"/>
        <v>1.802</v>
      </c>
      <c r="F348" s="26">
        <v>0</v>
      </c>
      <c r="G348" s="4" t="s">
        <v>432</v>
      </c>
    </row>
    <row r="349" spans="1:7" ht="28.8" x14ac:dyDescent="0.3">
      <c r="A349" s="3" t="s">
        <v>854</v>
      </c>
      <c r="B349" s="4" t="s">
        <v>611</v>
      </c>
      <c r="C349" s="4" t="s">
        <v>607</v>
      </c>
      <c r="D349" s="6">
        <v>2700000</v>
      </c>
      <c r="E349" s="23">
        <f t="shared" si="3"/>
        <v>45.9</v>
      </c>
      <c r="F349" s="26">
        <v>0</v>
      </c>
      <c r="G349" s="4" t="s">
        <v>432</v>
      </c>
    </row>
    <row r="350" spans="1:7" ht="28.8" x14ac:dyDescent="0.3">
      <c r="A350" s="3" t="s">
        <v>854</v>
      </c>
      <c r="B350" s="4" t="s">
        <v>612</v>
      </c>
      <c r="C350" s="4" t="s">
        <v>613</v>
      </c>
      <c r="D350" s="6">
        <v>300000</v>
      </c>
      <c r="E350" s="23">
        <f t="shared" si="3"/>
        <v>5.0999999999999996</v>
      </c>
      <c r="F350" s="26">
        <v>0</v>
      </c>
      <c r="G350" s="4" t="s">
        <v>432</v>
      </c>
    </row>
    <row r="351" spans="1:7" ht="28.8" x14ac:dyDescent="0.3">
      <c r="A351" s="3" t="s">
        <v>854</v>
      </c>
      <c r="B351" s="4" t="s">
        <v>614</v>
      </c>
      <c r="C351" s="4" t="s">
        <v>605</v>
      </c>
      <c r="D351" s="6">
        <v>5400000</v>
      </c>
      <c r="E351" s="23">
        <f t="shared" si="3"/>
        <v>91.8</v>
      </c>
      <c r="F351" s="26">
        <v>0</v>
      </c>
      <c r="G351" s="4" t="s">
        <v>432</v>
      </c>
    </row>
    <row r="352" spans="1:7" ht="28.8" x14ac:dyDescent="0.3">
      <c r="A352" s="3" t="s">
        <v>854</v>
      </c>
      <c r="B352" s="4" t="s">
        <v>615</v>
      </c>
      <c r="C352" s="4" t="s">
        <v>431</v>
      </c>
      <c r="D352" s="6">
        <v>750000</v>
      </c>
      <c r="E352" s="23">
        <f t="shared" si="3"/>
        <v>12.75</v>
      </c>
      <c r="F352" s="26">
        <v>0</v>
      </c>
      <c r="G352" s="4" t="s">
        <v>432</v>
      </c>
    </row>
    <row r="353" spans="1:7" x14ac:dyDescent="0.3">
      <c r="A353" s="3" t="s">
        <v>854</v>
      </c>
      <c r="B353" s="4" t="s">
        <v>616</v>
      </c>
      <c r="C353" s="4" t="s">
        <v>431</v>
      </c>
      <c r="D353" s="6">
        <v>500000</v>
      </c>
      <c r="E353" s="23">
        <f t="shared" si="3"/>
        <v>8.5</v>
      </c>
      <c r="F353" s="26">
        <v>0</v>
      </c>
      <c r="G353" s="4" t="s">
        <v>432</v>
      </c>
    </row>
    <row r="354" spans="1:7" ht="28.8" x14ac:dyDescent="0.3">
      <c r="A354" s="3" t="s">
        <v>854</v>
      </c>
      <c r="B354" s="4" t="s">
        <v>617</v>
      </c>
      <c r="C354" s="4" t="s">
        <v>431</v>
      </c>
      <c r="D354" s="6">
        <v>500000</v>
      </c>
      <c r="E354" s="23">
        <f t="shared" si="3"/>
        <v>8.5</v>
      </c>
      <c r="F354" s="26">
        <v>0</v>
      </c>
      <c r="G354" s="4" t="s">
        <v>432</v>
      </c>
    </row>
    <row r="355" spans="1:7" ht="28.8" x14ac:dyDescent="0.3">
      <c r="A355" s="3" t="s">
        <v>854</v>
      </c>
      <c r="B355" s="4" t="s">
        <v>618</v>
      </c>
      <c r="C355" s="4" t="s">
        <v>431</v>
      </c>
      <c r="D355" s="6">
        <v>2000000</v>
      </c>
      <c r="E355" s="23">
        <f t="shared" ref="E355:E418" si="4">PRODUCT((D355*17)/1000000)</f>
        <v>34</v>
      </c>
      <c r="F355" s="26">
        <v>0</v>
      </c>
      <c r="G355" s="4" t="s">
        <v>432</v>
      </c>
    </row>
    <row r="356" spans="1:7" ht="28.8" x14ac:dyDescent="0.3">
      <c r="A356" s="3" t="s">
        <v>854</v>
      </c>
      <c r="B356" s="4" t="s">
        <v>619</v>
      </c>
      <c r="C356" s="4" t="s">
        <v>431</v>
      </c>
      <c r="D356" s="6">
        <v>2000000</v>
      </c>
      <c r="E356" s="23">
        <f t="shared" si="4"/>
        <v>34</v>
      </c>
      <c r="F356" s="26">
        <v>0</v>
      </c>
      <c r="G356" s="4" t="s">
        <v>432</v>
      </c>
    </row>
    <row r="357" spans="1:7" ht="43.2" x14ac:dyDescent="0.3">
      <c r="A357" s="3" t="s">
        <v>854</v>
      </c>
      <c r="B357" s="4" t="s">
        <v>620</v>
      </c>
      <c r="C357" s="4" t="s">
        <v>621</v>
      </c>
      <c r="D357" s="6">
        <v>2000000</v>
      </c>
      <c r="E357" s="23">
        <f t="shared" si="4"/>
        <v>34</v>
      </c>
      <c r="F357" s="26">
        <v>0</v>
      </c>
      <c r="G357" s="4" t="s">
        <v>432</v>
      </c>
    </row>
    <row r="358" spans="1:7" ht="28.8" x14ac:dyDescent="0.3">
      <c r="A358" s="3" t="s">
        <v>854</v>
      </c>
      <c r="B358" s="4" t="s">
        <v>622</v>
      </c>
      <c r="C358" s="4" t="s">
        <v>431</v>
      </c>
      <c r="D358" s="6">
        <v>500000</v>
      </c>
      <c r="E358" s="23">
        <f t="shared" si="4"/>
        <v>8.5</v>
      </c>
      <c r="F358" s="26">
        <v>0</v>
      </c>
      <c r="G358" s="4" t="s">
        <v>432</v>
      </c>
    </row>
    <row r="359" spans="1:7" ht="28.8" x14ac:dyDescent="0.3">
      <c r="A359" s="3" t="s">
        <v>854</v>
      </c>
      <c r="B359" s="4" t="s">
        <v>623</v>
      </c>
      <c r="C359" s="4" t="s">
        <v>624</v>
      </c>
      <c r="D359" s="6">
        <v>4000000</v>
      </c>
      <c r="E359" s="23">
        <f t="shared" si="4"/>
        <v>68</v>
      </c>
      <c r="F359" s="26">
        <v>0</v>
      </c>
      <c r="G359" s="4" t="s">
        <v>432</v>
      </c>
    </row>
    <row r="360" spans="1:7" ht="28.8" x14ac:dyDescent="0.3">
      <c r="A360" s="3" t="s">
        <v>854</v>
      </c>
      <c r="B360" s="4" t="s">
        <v>625</v>
      </c>
      <c r="C360" s="4" t="s">
        <v>455</v>
      </c>
      <c r="D360" s="6">
        <v>2806000</v>
      </c>
      <c r="E360" s="23">
        <f t="shared" si="4"/>
        <v>47.701999999999998</v>
      </c>
      <c r="F360" s="26">
        <v>0</v>
      </c>
      <c r="G360" s="4" t="s">
        <v>432</v>
      </c>
    </row>
    <row r="361" spans="1:7" x14ac:dyDescent="0.3">
      <c r="A361" s="3" t="s">
        <v>854</v>
      </c>
      <c r="B361" s="4" t="s">
        <v>626</v>
      </c>
      <c r="C361" s="4" t="s">
        <v>627</v>
      </c>
      <c r="D361" s="6">
        <v>765000</v>
      </c>
      <c r="E361" s="23">
        <f t="shared" si="4"/>
        <v>13.005000000000001</v>
      </c>
      <c r="F361" s="26">
        <v>0</v>
      </c>
      <c r="G361" s="4" t="s">
        <v>432</v>
      </c>
    </row>
    <row r="362" spans="1:7" x14ac:dyDescent="0.3">
      <c r="A362" s="3" t="s">
        <v>854</v>
      </c>
      <c r="B362" s="4" t="s">
        <v>628</v>
      </c>
      <c r="C362" s="4" t="s">
        <v>627</v>
      </c>
      <c r="D362" s="6">
        <v>1803000</v>
      </c>
      <c r="E362" s="23">
        <f t="shared" si="4"/>
        <v>30.651</v>
      </c>
      <c r="F362" s="26">
        <v>0</v>
      </c>
      <c r="G362" s="4" t="s">
        <v>432</v>
      </c>
    </row>
    <row r="363" spans="1:7" ht="28.8" x14ac:dyDescent="0.3">
      <c r="A363" s="3" t="s">
        <v>854</v>
      </c>
      <c r="B363" s="4" t="s">
        <v>629</v>
      </c>
      <c r="C363" s="4" t="s">
        <v>455</v>
      </c>
      <c r="D363" s="6">
        <v>4450000</v>
      </c>
      <c r="E363" s="23">
        <f t="shared" si="4"/>
        <v>75.650000000000006</v>
      </c>
      <c r="F363" s="26">
        <v>0</v>
      </c>
      <c r="G363" s="4" t="s">
        <v>432</v>
      </c>
    </row>
    <row r="364" spans="1:7" ht="28.8" x14ac:dyDescent="0.3">
      <c r="A364" s="3" t="s">
        <v>854</v>
      </c>
      <c r="B364" s="4" t="s">
        <v>630</v>
      </c>
      <c r="C364" s="4" t="s">
        <v>627</v>
      </c>
      <c r="D364" s="6">
        <v>535000</v>
      </c>
      <c r="E364" s="23">
        <f t="shared" si="4"/>
        <v>9.0950000000000006</v>
      </c>
      <c r="F364" s="26">
        <v>0</v>
      </c>
      <c r="G364" s="4" t="s">
        <v>432</v>
      </c>
    </row>
    <row r="365" spans="1:7" x14ac:dyDescent="0.3">
      <c r="A365" s="3" t="s">
        <v>854</v>
      </c>
      <c r="B365" s="4" t="s">
        <v>631</v>
      </c>
      <c r="C365" s="4" t="s">
        <v>632</v>
      </c>
      <c r="D365" s="6">
        <v>615000</v>
      </c>
      <c r="E365" s="23">
        <f t="shared" si="4"/>
        <v>10.455</v>
      </c>
      <c r="F365" s="26">
        <v>0</v>
      </c>
      <c r="G365" s="4" t="s">
        <v>432</v>
      </c>
    </row>
    <row r="366" spans="1:7" ht="28.8" x14ac:dyDescent="0.3">
      <c r="A366" s="3" t="s">
        <v>854</v>
      </c>
      <c r="B366" s="4" t="s">
        <v>633</v>
      </c>
      <c r="C366" s="4" t="s">
        <v>455</v>
      </c>
      <c r="D366" s="6">
        <v>1558000</v>
      </c>
      <c r="E366" s="23">
        <f t="shared" si="4"/>
        <v>26.486000000000001</v>
      </c>
      <c r="F366" s="26">
        <v>0</v>
      </c>
      <c r="G366" s="4" t="s">
        <v>432</v>
      </c>
    </row>
    <row r="367" spans="1:7" ht="28.8" x14ac:dyDescent="0.3">
      <c r="A367" s="3" t="s">
        <v>854</v>
      </c>
      <c r="B367" s="4" t="s">
        <v>634</v>
      </c>
      <c r="C367" s="4" t="s">
        <v>455</v>
      </c>
      <c r="D367" s="6">
        <v>1050000</v>
      </c>
      <c r="E367" s="23">
        <f t="shared" si="4"/>
        <v>17.850000000000001</v>
      </c>
      <c r="F367" s="26">
        <v>0</v>
      </c>
      <c r="G367" s="4" t="s">
        <v>432</v>
      </c>
    </row>
    <row r="368" spans="1:7" ht="28.8" x14ac:dyDescent="0.3">
      <c r="A368" s="3" t="s">
        <v>854</v>
      </c>
      <c r="B368" s="4" t="s">
        <v>635</v>
      </c>
      <c r="C368" s="4" t="s">
        <v>455</v>
      </c>
      <c r="D368" s="6">
        <v>1270000</v>
      </c>
      <c r="E368" s="23">
        <f t="shared" si="4"/>
        <v>21.59</v>
      </c>
      <c r="F368" s="26">
        <v>0</v>
      </c>
      <c r="G368" s="4" t="s">
        <v>432</v>
      </c>
    </row>
    <row r="369" spans="1:7" ht="28.8" x14ac:dyDescent="0.3">
      <c r="A369" s="3" t="s">
        <v>854</v>
      </c>
      <c r="B369" s="4" t="s">
        <v>636</v>
      </c>
      <c r="C369" s="4" t="s">
        <v>455</v>
      </c>
      <c r="D369" s="6">
        <v>5477000</v>
      </c>
      <c r="E369" s="23">
        <f t="shared" si="4"/>
        <v>93.108999999999995</v>
      </c>
      <c r="F369" s="26">
        <v>0</v>
      </c>
      <c r="G369" s="4" t="s">
        <v>432</v>
      </c>
    </row>
    <row r="370" spans="1:7" ht="28.8" x14ac:dyDescent="0.3">
      <c r="A370" s="3" t="s">
        <v>854</v>
      </c>
      <c r="B370" s="4" t="s">
        <v>637</v>
      </c>
      <c r="C370" s="4" t="s">
        <v>455</v>
      </c>
      <c r="D370" s="6">
        <v>4446000</v>
      </c>
      <c r="E370" s="23">
        <f t="shared" si="4"/>
        <v>75.581999999999994</v>
      </c>
      <c r="F370" s="26">
        <v>0</v>
      </c>
      <c r="G370" s="4" t="s">
        <v>432</v>
      </c>
    </row>
    <row r="371" spans="1:7" ht="28.8" x14ac:dyDescent="0.3">
      <c r="A371" s="3" t="s">
        <v>854</v>
      </c>
      <c r="B371" s="4" t="s">
        <v>638</v>
      </c>
      <c r="C371" s="4" t="s">
        <v>455</v>
      </c>
      <c r="D371" s="6">
        <v>4534000</v>
      </c>
      <c r="E371" s="23">
        <f t="shared" si="4"/>
        <v>77.078000000000003</v>
      </c>
      <c r="F371" s="26">
        <v>0</v>
      </c>
      <c r="G371" s="4" t="s">
        <v>432</v>
      </c>
    </row>
    <row r="372" spans="1:7" x14ac:dyDescent="0.3">
      <c r="A372" s="3" t="s">
        <v>854</v>
      </c>
      <c r="B372" s="4" t="s">
        <v>639</v>
      </c>
      <c r="C372" s="4" t="s">
        <v>640</v>
      </c>
      <c r="D372" s="6">
        <v>2478000</v>
      </c>
      <c r="E372" s="23">
        <f t="shared" si="4"/>
        <v>42.125999999999998</v>
      </c>
      <c r="F372" s="26">
        <v>0</v>
      </c>
      <c r="G372" s="4" t="s">
        <v>432</v>
      </c>
    </row>
    <row r="373" spans="1:7" ht="28.8" x14ac:dyDescent="0.3">
      <c r="A373" s="3" t="s">
        <v>854</v>
      </c>
      <c r="B373" s="4" t="s">
        <v>641</v>
      </c>
      <c r="C373" s="4" t="s">
        <v>455</v>
      </c>
      <c r="D373" s="6">
        <v>2150000</v>
      </c>
      <c r="E373" s="23">
        <f t="shared" si="4"/>
        <v>36.549999999999997</v>
      </c>
      <c r="F373" s="26">
        <v>0</v>
      </c>
      <c r="G373" s="4" t="s">
        <v>642</v>
      </c>
    </row>
    <row r="374" spans="1:7" x14ac:dyDescent="0.3">
      <c r="A374" s="3" t="s">
        <v>854</v>
      </c>
      <c r="B374" s="4" t="s">
        <v>643</v>
      </c>
      <c r="C374" s="4" t="s">
        <v>627</v>
      </c>
      <c r="D374" s="6">
        <v>522000</v>
      </c>
      <c r="E374" s="23">
        <f t="shared" si="4"/>
        <v>8.8740000000000006</v>
      </c>
      <c r="F374" s="26">
        <v>0</v>
      </c>
      <c r="G374" s="4" t="s">
        <v>642</v>
      </c>
    </row>
    <row r="375" spans="1:7" x14ac:dyDescent="0.3">
      <c r="A375" s="3" t="s">
        <v>854</v>
      </c>
      <c r="B375" s="4" t="s">
        <v>644</v>
      </c>
      <c r="C375" s="4" t="s">
        <v>627</v>
      </c>
      <c r="D375" s="6">
        <v>2722000</v>
      </c>
      <c r="E375" s="23">
        <f t="shared" si="4"/>
        <v>46.274000000000001</v>
      </c>
      <c r="F375" s="26">
        <v>0</v>
      </c>
      <c r="G375" s="4" t="s">
        <v>642</v>
      </c>
    </row>
    <row r="376" spans="1:7" ht="28.8" x14ac:dyDescent="0.3">
      <c r="A376" s="3" t="s">
        <v>854</v>
      </c>
      <c r="B376" s="4" t="s">
        <v>645</v>
      </c>
      <c r="C376" s="4" t="s">
        <v>455</v>
      </c>
      <c r="D376" s="6">
        <v>2500000</v>
      </c>
      <c r="E376" s="23">
        <f t="shared" si="4"/>
        <v>42.5</v>
      </c>
      <c r="F376" s="26">
        <v>0</v>
      </c>
      <c r="G376" s="4" t="s">
        <v>642</v>
      </c>
    </row>
    <row r="377" spans="1:7" x14ac:dyDescent="0.3">
      <c r="A377" s="3" t="s">
        <v>854</v>
      </c>
      <c r="B377" s="4" t="s">
        <v>646</v>
      </c>
      <c r="C377" s="4" t="s">
        <v>455</v>
      </c>
      <c r="D377" s="6">
        <v>3800000</v>
      </c>
      <c r="E377" s="23">
        <f t="shared" si="4"/>
        <v>64.599999999999994</v>
      </c>
      <c r="F377" s="26">
        <v>0</v>
      </c>
      <c r="G377" s="4" t="s">
        <v>642</v>
      </c>
    </row>
    <row r="378" spans="1:7" x14ac:dyDescent="0.3">
      <c r="A378" s="3" t="s">
        <v>854</v>
      </c>
      <c r="B378" s="4" t="s">
        <v>647</v>
      </c>
      <c r="C378" s="4" t="s">
        <v>455</v>
      </c>
      <c r="D378" s="6">
        <v>375000</v>
      </c>
      <c r="E378" s="23">
        <f t="shared" si="4"/>
        <v>6.375</v>
      </c>
      <c r="F378" s="26">
        <v>0</v>
      </c>
      <c r="G378" s="4" t="s">
        <v>642</v>
      </c>
    </row>
    <row r="379" spans="1:7" x14ac:dyDescent="0.3">
      <c r="A379" s="3" t="s">
        <v>854</v>
      </c>
      <c r="B379" s="4" t="s">
        <v>648</v>
      </c>
      <c r="C379" s="4" t="s">
        <v>455</v>
      </c>
      <c r="D379" s="6">
        <v>4400000</v>
      </c>
      <c r="E379" s="23">
        <f t="shared" si="4"/>
        <v>74.8</v>
      </c>
      <c r="F379" s="26">
        <v>0</v>
      </c>
      <c r="G379" s="4" t="s">
        <v>432</v>
      </c>
    </row>
    <row r="380" spans="1:7" x14ac:dyDescent="0.3">
      <c r="A380" s="3" t="s">
        <v>854</v>
      </c>
      <c r="B380" s="4" t="s">
        <v>649</v>
      </c>
      <c r="C380" s="4" t="s">
        <v>455</v>
      </c>
      <c r="D380" s="6">
        <v>1750000</v>
      </c>
      <c r="E380" s="23">
        <f t="shared" si="4"/>
        <v>29.75</v>
      </c>
      <c r="F380" s="26">
        <v>0</v>
      </c>
      <c r="G380" s="4" t="s">
        <v>432</v>
      </c>
    </row>
    <row r="381" spans="1:7" x14ac:dyDescent="0.3">
      <c r="A381" s="3" t="s">
        <v>854</v>
      </c>
      <c r="B381" s="4" t="s">
        <v>650</v>
      </c>
      <c r="C381" s="4" t="s">
        <v>627</v>
      </c>
      <c r="D381" s="6">
        <v>250000</v>
      </c>
      <c r="E381" s="23">
        <f t="shared" si="4"/>
        <v>4.25</v>
      </c>
      <c r="F381" s="26">
        <v>0</v>
      </c>
      <c r="G381" s="4" t="s">
        <v>432</v>
      </c>
    </row>
    <row r="382" spans="1:7" x14ac:dyDescent="0.3">
      <c r="A382" s="3" t="s">
        <v>854</v>
      </c>
      <c r="B382" s="4" t="s">
        <v>651</v>
      </c>
      <c r="C382" s="4" t="s">
        <v>627</v>
      </c>
      <c r="D382" s="6">
        <v>450000</v>
      </c>
      <c r="E382" s="23">
        <f t="shared" si="4"/>
        <v>7.65</v>
      </c>
      <c r="F382" s="26">
        <v>0</v>
      </c>
      <c r="G382" s="4" t="s">
        <v>432</v>
      </c>
    </row>
    <row r="383" spans="1:7" x14ac:dyDescent="0.3">
      <c r="A383" s="3" t="s">
        <v>854</v>
      </c>
      <c r="B383" s="4" t="s">
        <v>652</v>
      </c>
      <c r="C383" s="4" t="s">
        <v>627</v>
      </c>
      <c r="D383" s="6">
        <v>400000</v>
      </c>
      <c r="E383" s="23">
        <f t="shared" si="4"/>
        <v>6.8</v>
      </c>
      <c r="F383" s="26">
        <v>0</v>
      </c>
      <c r="G383" s="4" t="s">
        <v>432</v>
      </c>
    </row>
    <row r="384" spans="1:7" x14ac:dyDescent="0.3">
      <c r="A384" s="3" t="s">
        <v>854</v>
      </c>
      <c r="B384" s="4" t="s">
        <v>653</v>
      </c>
      <c r="C384" s="4" t="s">
        <v>627</v>
      </c>
      <c r="D384" s="6">
        <v>250000</v>
      </c>
      <c r="E384" s="23">
        <f t="shared" si="4"/>
        <v>4.25</v>
      </c>
      <c r="F384" s="26">
        <v>0</v>
      </c>
      <c r="G384" s="4" t="s">
        <v>432</v>
      </c>
    </row>
    <row r="385" spans="1:7" x14ac:dyDescent="0.3">
      <c r="A385" s="3" t="s">
        <v>854</v>
      </c>
      <c r="B385" s="4" t="s">
        <v>654</v>
      </c>
      <c r="C385" s="4" t="s">
        <v>627</v>
      </c>
      <c r="D385" s="6">
        <v>350000</v>
      </c>
      <c r="E385" s="23">
        <f t="shared" si="4"/>
        <v>5.95</v>
      </c>
      <c r="F385" s="26">
        <v>0</v>
      </c>
      <c r="G385" s="4" t="s">
        <v>432</v>
      </c>
    </row>
    <row r="386" spans="1:7" x14ac:dyDescent="0.3">
      <c r="A386" s="3" t="s">
        <v>854</v>
      </c>
      <c r="B386" s="4" t="s">
        <v>655</v>
      </c>
      <c r="C386" s="4" t="s">
        <v>656</v>
      </c>
      <c r="D386" s="6">
        <v>15000</v>
      </c>
      <c r="E386" s="23">
        <f t="shared" si="4"/>
        <v>0.255</v>
      </c>
      <c r="F386" s="26">
        <v>0</v>
      </c>
      <c r="G386" s="4" t="s">
        <v>432</v>
      </c>
    </row>
    <row r="387" spans="1:7" x14ac:dyDescent="0.3">
      <c r="A387" s="3" t="s">
        <v>854</v>
      </c>
      <c r="B387" s="4" t="s">
        <v>657</v>
      </c>
      <c r="C387" s="4" t="s">
        <v>656</v>
      </c>
      <c r="D387" s="6">
        <v>35000</v>
      </c>
      <c r="E387" s="23">
        <f t="shared" si="4"/>
        <v>0.59499999999999997</v>
      </c>
      <c r="F387" s="26">
        <v>0</v>
      </c>
      <c r="G387" s="4" t="s">
        <v>432</v>
      </c>
    </row>
    <row r="388" spans="1:7" ht="28.8" x14ac:dyDescent="0.3">
      <c r="A388" s="3" t="s">
        <v>854</v>
      </c>
      <c r="B388" s="4" t="s">
        <v>658</v>
      </c>
      <c r="C388" s="4" t="s">
        <v>656</v>
      </c>
      <c r="D388" s="6">
        <v>25000</v>
      </c>
      <c r="E388" s="23">
        <f t="shared" si="4"/>
        <v>0.42499999999999999</v>
      </c>
      <c r="F388" s="26">
        <v>0</v>
      </c>
      <c r="G388" s="4" t="s">
        <v>432</v>
      </c>
    </row>
    <row r="389" spans="1:7" ht="43.2" x14ac:dyDescent="0.3">
      <c r="A389" s="3" t="s">
        <v>854</v>
      </c>
      <c r="B389" s="8" t="s">
        <v>659</v>
      </c>
      <c r="C389" s="3" t="s">
        <v>660</v>
      </c>
      <c r="D389" s="6">
        <v>80000</v>
      </c>
      <c r="E389" s="23">
        <f t="shared" si="4"/>
        <v>1.36</v>
      </c>
      <c r="F389" s="26">
        <v>1</v>
      </c>
      <c r="G389" s="3" t="s">
        <v>661</v>
      </c>
    </row>
    <row r="390" spans="1:7" ht="28.8" x14ac:dyDescent="0.3">
      <c r="A390" s="3" t="s">
        <v>854</v>
      </c>
      <c r="B390" s="8" t="s">
        <v>662</v>
      </c>
      <c r="C390" s="3" t="s">
        <v>663</v>
      </c>
      <c r="D390" s="6">
        <v>250000</v>
      </c>
      <c r="E390" s="23">
        <f t="shared" si="4"/>
        <v>4.25</v>
      </c>
      <c r="F390" s="26">
        <v>1</v>
      </c>
      <c r="G390" s="3"/>
    </row>
    <row r="391" spans="1:7" ht="57.6" x14ac:dyDescent="0.3">
      <c r="A391" s="3" t="s">
        <v>854</v>
      </c>
      <c r="B391" s="8" t="s">
        <v>664</v>
      </c>
      <c r="C391" s="3" t="s">
        <v>665</v>
      </c>
      <c r="D391" s="6">
        <v>100000</v>
      </c>
      <c r="E391" s="23">
        <f t="shared" si="4"/>
        <v>1.7</v>
      </c>
      <c r="F391" s="26">
        <v>0</v>
      </c>
      <c r="G391" s="3"/>
    </row>
    <row r="392" spans="1:7" ht="43.2" x14ac:dyDescent="0.3">
      <c r="A392" s="3" t="s">
        <v>854</v>
      </c>
      <c r="B392" s="8" t="s">
        <v>666</v>
      </c>
      <c r="C392" s="3" t="s">
        <v>667</v>
      </c>
      <c r="D392" s="6">
        <v>750000</v>
      </c>
      <c r="E392" s="23">
        <f t="shared" si="4"/>
        <v>12.75</v>
      </c>
      <c r="F392" s="26">
        <v>50</v>
      </c>
      <c r="G392" s="3"/>
    </row>
    <row r="393" spans="1:7" ht="43.2" x14ac:dyDescent="0.3">
      <c r="A393" s="3" t="s">
        <v>854</v>
      </c>
      <c r="B393" s="8" t="s">
        <v>668</v>
      </c>
      <c r="C393" s="3" t="s">
        <v>669</v>
      </c>
      <c r="D393" s="6">
        <v>50000</v>
      </c>
      <c r="E393" s="23">
        <f t="shared" si="4"/>
        <v>0.85</v>
      </c>
      <c r="F393" s="26">
        <v>1</v>
      </c>
      <c r="G393" s="3"/>
    </row>
    <row r="394" spans="1:7" ht="43.2" x14ac:dyDescent="0.3">
      <c r="A394" s="3" t="s">
        <v>854</v>
      </c>
      <c r="B394" s="8" t="s">
        <v>670</v>
      </c>
      <c r="C394" s="3" t="s">
        <v>671</v>
      </c>
      <c r="D394" s="6">
        <v>1000000</v>
      </c>
      <c r="E394" s="26">
        <f t="shared" si="4"/>
        <v>17</v>
      </c>
      <c r="F394" s="26">
        <v>2</v>
      </c>
      <c r="G394" s="3" t="s">
        <v>672</v>
      </c>
    </row>
    <row r="395" spans="1:7" ht="57.6" x14ac:dyDescent="0.3">
      <c r="A395" s="3" t="s">
        <v>854</v>
      </c>
      <c r="B395" s="8" t="s">
        <v>673</v>
      </c>
      <c r="C395" s="3" t="s">
        <v>674</v>
      </c>
      <c r="D395" s="6">
        <v>1000000</v>
      </c>
      <c r="E395" s="26">
        <f t="shared" si="4"/>
        <v>17</v>
      </c>
      <c r="F395" s="26">
        <v>2</v>
      </c>
      <c r="G395" s="3" t="s">
        <v>672</v>
      </c>
    </row>
    <row r="396" spans="1:7" ht="43.2" x14ac:dyDescent="0.3">
      <c r="A396" s="3" t="s">
        <v>854</v>
      </c>
      <c r="B396" s="8" t="s">
        <v>675</v>
      </c>
      <c r="C396" s="3" t="s">
        <v>676</v>
      </c>
      <c r="D396" s="6">
        <v>2000000</v>
      </c>
      <c r="E396" s="26">
        <f t="shared" si="4"/>
        <v>34</v>
      </c>
      <c r="F396" s="26">
        <v>2</v>
      </c>
      <c r="G396" s="3" t="s">
        <v>661</v>
      </c>
    </row>
    <row r="397" spans="1:7" ht="28.8" x14ac:dyDescent="0.3">
      <c r="A397" s="3" t="s">
        <v>854</v>
      </c>
      <c r="B397" s="8" t="s">
        <v>677</v>
      </c>
      <c r="C397" s="3" t="s">
        <v>678</v>
      </c>
      <c r="D397" s="6">
        <v>200000</v>
      </c>
      <c r="E397" s="23">
        <f t="shared" si="4"/>
        <v>3.4</v>
      </c>
      <c r="F397" s="26">
        <v>0</v>
      </c>
      <c r="G397" s="3" t="s">
        <v>679</v>
      </c>
    </row>
    <row r="398" spans="1:7" ht="43.2" x14ac:dyDescent="0.3">
      <c r="A398" s="3" t="s">
        <v>854</v>
      </c>
      <c r="B398" s="8" t="s">
        <v>680</v>
      </c>
      <c r="C398" s="3" t="s">
        <v>681</v>
      </c>
      <c r="D398" s="6">
        <v>50000</v>
      </c>
      <c r="E398" s="23">
        <f t="shared" si="4"/>
        <v>0.85</v>
      </c>
      <c r="F398" s="26">
        <v>0</v>
      </c>
      <c r="G398" s="3"/>
    </row>
    <row r="399" spans="1:7" ht="28.8" x14ac:dyDescent="0.3">
      <c r="A399" s="3" t="s">
        <v>854</v>
      </c>
      <c r="B399" s="8" t="s">
        <v>682</v>
      </c>
      <c r="C399" s="3" t="s">
        <v>683</v>
      </c>
      <c r="D399" s="6">
        <v>50000</v>
      </c>
      <c r="E399" s="23">
        <f t="shared" si="4"/>
        <v>0.85</v>
      </c>
      <c r="F399" s="26">
        <v>0</v>
      </c>
      <c r="G399" s="3"/>
    </row>
    <row r="400" spans="1:7" ht="28.8" x14ac:dyDescent="0.3">
      <c r="A400" s="3" t="s">
        <v>854</v>
      </c>
      <c r="B400" s="8" t="s">
        <v>684</v>
      </c>
      <c r="C400" s="3" t="s">
        <v>685</v>
      </c>
      <c r="D400" s="6">
        <v>125000</v>
      </c>
      <c r="E400" s="23">
        <f t="shared" si="4"/>
        <v>2.125</v>
      </c>
      <c r="F400" s="26">
        <v>0</v>
      </c>
      <c r="G400" s="3"/>
    </row>
    <row r="401" spans="1:7" ht="43.2" x14ac:dyDescent="0.3">
      <c r="A401" s="3" t="s">
        <v>854</v>
      </c>
      <c r="B401" s="8" t="s">
        <v>686</v>
      </c>
      <c r="C401" s="3" t="s">
        <v>687</v>
      </c>
      <c r="D401" s="6">
        <v>300000</v>
      </c>
      <c r="E401" s="23">
        <f t="shared" si="4"/>
        <v>5.0999999999999996</v>
      </c>
      <c r="F401" s="26">
        <v>0</v>
      </c>
      <c r="G401" s="3"/>
    </row>
    <row r="402" spans="1:7" ht="43.2" x14ac:dyDescent="0.3">
      <c r="A402" s="3" t="s">
        <v>854</v>
      </c>
      <c r="B402" s="8" t="s">
        <v>688</v>
      </c>
      <c r="C402" s="3" t="s">
        <v>689</v>
      </c>
      <c r="D402" s="6">
        <v>200000</v>
      </c>
      <c r="E402" s="23">
        <f t="shared" si="4"/>
        <v>3.4</v>
      </c>
      <c r="F402" s="26">
        <v>0</v>
      </c>
      <c r="G402" s="3" t="s">
        <v>690</v>
      </c>
    </row>
    <row r="403" spans="1:7" ht="86.4" x14ac:dyDescent="0.3">
      <c r="A403" s="3" t="s">
        <v>854</v>
      </c>
      <c r="B403" s="8" t="s">
        <v>691</v>
      </c>
      <c r="C403" s="3" t="s">
        <v>692</v>
      </c>
      <c r="D403" s="6">
        <v>750000</v>
      </c>
      <c r="E403" s="23">
        <f t="shared" si="4"/>
        <v>12.75</v>
      </c>
      <c r="F403" s="26">
        <v>10</v>
      </c>
      <c r="G403" s="3" t="s">
        <v>693</v>
      </c>
    </row>
    <row r="404" spans="1:7" ht="43.2" x14ac:dyDescent="0.3">
      <c r="A404" s="3" t="s">
        <v>854</v>
      </c>
      <c r="B404" s="8" t="s">
        <v>694</v>
      </c>
      <c r="C404" s="3" t="s">
        <v>695</v>
      </c>
      <c r="D404" s="6">
        <v>1500000</v>
      </c>
      <c r="E404" s="23">
        <f t="shared" si="4"/>
        <v>25.5</v>
      </c>
      <c r="F404" s="26">
        <v>0</v>
      </c>
      <c r="G404" s="3" t="s">
        <v>693</v>
      </c>
    </row>
    <row r="405" spans="1:7" ht="43.2" x14ac:dyDescent="0.3">
      <c r="A405" s="3" t="s">
        <v>854</v>
      </c>
      <c r="B405" s="8" t="s">
        <v>696</v>
      </c>
      <c r="C405" s="3" t="s">
        <v>697</v>
      </c>
      <c r="D405" s="6">
        <v>1000000</v>
      </c>
      <c r="E405" s="26">
        <f t="shared" si="4"/>
        <v>17</v>
      </c>
      <c r="F405" s="26">
        <v>0</v>
      </c>
      <c r="G405" s="3" t="s">
        <v>661</v>
      </c>
    </row>
    <row r="406" spans="1:7" ht="28.8" x14ac:dyDescent="0.3">
      <c r="A406" s="3" t="s">
        <v>854</v>
      </c>
      <c r="B406" s="8" t="s">
        <v>698</v>
      </c>
      <c r="C406" s="3" t="s">
        <v>699</v>
      </c>
      <c r="D406" s="6">
        <v>5000000</v>
      </c>
      <c r="E406" s="26">
        <f t="shared" si="4"/>
        <v>85</v>
      </c>
      <c r="F406" s="26">
        <v>10</v>
      </c>
      <c r="G406" s="3" t="s">
        <v>661</v>
      </c>
    </row>
    <row r="407" spans="1:7" ht="57.6" x14ac:dyDescent="0.3">
      <c r="A407" s="3" t="s">
        <v>854</v>
      </c>
      <c r="B407" s="8" t="s">
        <v>700</v>
      </c>
      <c r="C407" s="3" t="s">
        <v>701</v>
      </c>
      <c r="D407" s="6">
        <v>75000</v>
      </c>
      <c r="E407" s="23">
        <f t="shared" si="4"/>
        <v>1.2749999999999999</v>
      </c>
      <c r="F407" s="26">
        <v>40</v>
      </c>
      <c r="G407" s="3" t="s">
        <v>702</v>
      </c>
    </row>
    <row r="408" spans="1:7" ht="57.6" x14ac:dyDescent="0.3">
      <c r="A408" s="3" t="s">
        <v>854</v>
      </c>
      <c r="B408" s="8" t="s">
        <v>703</v>
      </c>
      <c r="C408" s="3" t="s">
        <v>704</v>
      </c>
      <c r="D408" s="6">
        <v>500000</v>
      </c>
      <c r="E408" s="23">
        <f t="shared" si="4"/>
        <v>8.5</v>
      </c>
      <c r="F408" s="26">
        <v>10</v>
      </c>
      <c r="G408" s="3" t="s">
        <v>705</v>
      </c>
    </row>
    <row r="409" spans="1:7" ht="57.6" x14ac:dyDescent="0.3">
      <c r="A409" s="3" t="s">
        <v>854</v>
      </c>
      <c r="B409" s="8" t="s">
        <v>706</v>
      </c>
      <c r="C409" s="3" t="s">
        <v>707</v>
      </c>
      <c r="D409" s="6">
        <v>1000000</v>
      </c>
      <c r="E409" s="26">
        <f t="shared" si="4"/>
        <v>17</v>
      </c>
      <c r="F409" s="26">
        <v>2</v>
      </c>
      <c r="G409" s="3" t="s">
        <v>708</v>
      </c>
    </row>
    <row r="410" spans="1:7" ht="57.6" x14ac:dyDescent="0.3">
      <c r="A410" s="3" t="s">
        <v>854</v>
      </c>
      <c r="B410" s="8" t="s">
        <v>709</v>
      </c>
      <c r="C410" s="3" t="s">
        <v>710</v>
      </c>
      <c r="D410" s="6">
        <v>1000000</v>
      </c>
      <c r="E410" s="26">
        <f t="shared" si="4"/>
        <v>17</v>
      </c>
      <c r="F410" s="26">
        <v>0</v>
      </c>
      <c r="G410" s="3" t="s">
        <v>708</v>
      </c>
    </row>
    <row r="411" spans="1:7" ht="86.4" x14ac:dyDescent="0.3">
      <c r="A411" s="3" t="s">
        <v>854</v>
      </c>
      <c r="B411" s="8" t="s">
        <v>711</v>
      </c>
      <c r="C411" s="3" t="s">
        <v>712</v>
      </c>
      <c r="D411" s="6">
        <v>10000000</v>
      </c>
      <c r="E411" s="26">
        <f t="shared" si="4"/>
        <v>170</v>
      </c>
      <c r="F411" s="26">
        <v>50</v>
      </c>
      <c r="G411" s="3" t="s">
        <v>708</v>
      </c>
    </row>
    <row r="412" spans="1:7" ht="57.6" x14ac:dyDescent="0.3">
      <c r="A412" s="3" t="s">
        <v>854</v>
      </c>
      <c r="B412" s="8" t="s">
        <v>713</v>
      </c>
      <c r="C412" s="3" t="s">
        <v>714</v>
      </c>
      <c r="D412" s="6">
        <v>1000000</v>
      </c>
      <c r="E412" s="26">
        <f t="shared" si="4"/>
        <v>17</v>
      </c>
      <c r="F412" s="26">
        <v>0</v>
      </c>
      <c r="G412" s="3" t="s">
        <v>708</v>
      </c>
    </row>
    <row r="413" spans="1:7" ht="43.2" x14ac:dyDescent="0.3">
      <c r="A413" s="3" t="s">
        <v>854</v>
      </c>
      <c r="B413" s="8" t="s">
        <v>715</v>
      </c>
      <c r="C413" s="3" t="s">
        <v>716</v>
      </c>
      <c r="D413" s="6">
        <v>1000000</v>
      </c>
      <c r="E413" s="26">
        <f t="shared" si="4"/>
        <v>17</v>
      </c>
      <c r="F413" s="26">
        <v>0</v>
      </c>
      <c r="G413" s="3" t="s">
        <v>708</v>
      </c>
    </row>
    <row r="414" spans="1:7" ht="115.2" x14ac:dyDescent="0.3">
      <c r="A414" s="3" t="s">
        <v>854</v>
      </c>
      <c r="B414" s="8" t="s">
        <v>717</v>
      </c>
      <c r="C414" s="3" t="s">
        <v>718</v>
      </c>
      <c r="D414" s="6">
        <v>350000</v>
      </c>
      <c r="E414" s="23">
        <f t="shared" si="4"/>
        <v>5.95</v>
      </c>
      <c r="F414" s="26">
        <v>0</v>
      </c>
      <c r="G414" s="3" t="s">
        <v>702</v>
      </c>
    </row>
    <row r="415" spans="1:7" ht="43.2" x14ac:dyDescent="0.3">
      <c r="A415" s="3" t="s">
        <v>854</v>
      </c>
      <c r="B415" s="8" t="s">
        <v>719</v>
      </c>
      <c r="C415" s="3" t="s">
        <v>720</v>
      </c>
      <c r="D415" s="6">
        <v>75000000</v>
      </c>
      <c r="E415" s="26">
        <f t="shared" si="4"/>
        <v>1275</v>
      </c>
      <c r="F415" s="26">
        <v>0</v>
      </c>
      <c r="G415" s="3" t="s">
        <v>661</v>
      </c>
    </row>
    <row r="416" spans="1:7" ht="43.2" x14ac:dyDescent="0.3">
      <c r="A416" s="3" t="s">
        <v>854</v>
      </c>
      <c r="B416" s="8" t="s">
        <v>721</v>
      </c>
      <c r="C416" s="3" t="s">
        <v>722</v>
      </c>
      <c r="D416" s="6">
        <v>1000000</v>
      </c>
      <c r="E416" s="26">
        <f t="shared" si="4"/>
        <v>17</v>
      </c>
      <c r="F416" s="26">
        <v>0</v>
      </c>
      <c r="G416" s="3" t="s">
        <v>661</v>
      </c>
    </row>
    <row r="417" spans="1:7" ht="43.2" x14ac:dyDescent="0.3">
      <c r="A417" s="3" t="s">
        <v>854</v>
      </c>
      <c r="B417" s="8" t="s">
        <v>723</v>
      </c>
      <c r="C417" s="3" t="s">
        <v>724</v>
      </c>
      <c r="D417" s="6">
        <v>750000</v>
      </c>
      <c r="E417" s="23">
        <f t="shared" si="4"/>
        <v>12.75</v>
      </c>
      <c r="F417" s="26">
        <v>0</v>
      </c>
      <c r="G417" s="3" t="s">
        <v>702</v>
      </c>
    </row>
    <row r="418" spans="1:7" ht="43.2" x14ac:dyDescent="0.3">
      <c r="A418" s="3" t="s">
        <v>854</v>
      </c>
      <c r="B418" s="8" t="s">
        <v>725</v>
      </c>
      <c r="C418" s="3" t="s">
        <v>726</v>
      </c>
      <c r="D418" s="6">
        <v>1000000</v>
      </c>
      <c r="E418" s="26">
        <f t="shared" si="4"/>
        <v>17</v>
      </c>
      <c r="F418" s="26">
        <v>0</v>
      </c>
      <c r="G418" s="3" t="s">
        <v>702</v>
      </c>
    </row>
    <row r="419" spans="1:7" ht="86.4" x14ac:dyDescent="0.3">
      <c r="A419" s="3" t="s">
        <v>854</v>
      </c>
      <c r="B419" s="8" t="s">
        <v>727</v>
      </c>
      <c r="C419" s="3" t="s">
        <v>728</v>
      </c>
      <c r="D419" s="6">
        <v>35000</v>
      </c>
      <c r="E419" s="23">
        <f t="shared" ref="E419:E482" si="5">PRODUCT((D419*17)/1000000)</f>
        <v>0.59499999999999997</v>
      </c>
      <c r="F419" s="26">
        <v>0</v>
      </c>
      <c r="G419" s="3" t="s">
        <v>729</v>
      </c>
    </row>
    <row r="420" spans="1:7" ht="72" x14ac:dyDescent="0.3">
      <c r="A420" s="3" t="s">
        <v>854</v>
      </c>
      <c r="B420" s="8" t="s">
        <v>730</v>
      </c>
      <c r="C420" s="3" t="s">
        <v>731</v>
      </c>
      <c r="D420" s="6">
        <v>15000</v>
      </c>
      <c r="E420" s="23">
        <f t="shared" si="5"/>
        <v>0.255</v>
      </c>
      <c r="F420" s="26">
        <v>0</v>
      </c>
      <c r="G420" s="3" t="s">
        <v>642</v>
      </c>
    </row>
    <row r="421" spans="1:7" ht="100.8" x14ac:dyDescent="0.3">
      <c r="A421" s="3" t="s">
        <v>854</v>
      </c>
      <c r="B421" s="8" t="s">
        <v>732</v>
      </c>
      <c r="C421" s="3" t="s">
        <v>733</v>
      </c>
      <c r="D421" s="6">
        <v>85000</v>
      </c>
      <c r="E421" s="23">
        <f t="shared" si="5"/>
        <v>1.4450000000000001</v>
      </c>
      <c r="F421" s="26">
        <v>0</v>
      </c>
      <c r="G421" s="3" t="s">
        <v>734</v>
      </c>
    </row>
    <row r="422" spans="1:7" ht="144" x14ac:dyDescent="0.3">
      <c r="A422" s="3" t="s">
        <v>854</v>
      </c>
      <c r="B422" s="8" t="s">
        <v>735</v>
      </c>
      <c r="C422" s="3" t="s">
        <v>736</v>
      </c>
      <c r="D422" s="6">
        <v>325000</v>
      </c>
      <c r="E422" s="23">
        <f t="shared" si="5"/>
        <v>5.5250000000000004</v>
      </c>
      <c r="F422" s="26">
        <v>0</v>
      </c>
      <c r="G422" s="3" t="s">
        <v>729</v>
      </c>
    </row>
    <row r="423" spans="1:7" ht="172.8" x14ac:dyDescent="0.3">
      <c r="A423" s="3" t="s">
        <v>854</v>
      </c>
      <c r="B423" s="8" t="s">
        <v>737</v>
      </c>
      <c r="C423" s="3" t="s">
        <v>738</v>
      </c>
      <c r="D423" s="6">
        <v>1200000</v>
      </c>
      <c r="E423" s="23">
        <f t="shared" si="5"/>
        <v>20.399999999999999</v>
      </c>
      <c r="F423" s="26">
        <v>0</v>
      </c>
      <c r="G423" s="3" t="s">
        <v>729</v>
      </c>
    </row>
    <row r="424" spans="1:7" ht="172.8" x14ac:dyDescent="0.3">
      <c r="A424" s="3" t="s">
        <v>854</v>
      </c>
      <c r="B424" s="8" t="s">
        <v>739</v>
      </c>
      <c r="C424" s="3" t="s">
        <v>740</v>
      </c>
      <c r="D424" s="6">
        <v>1500000</v>
      </c>
      <c r="E424" s="23">
        <f t="shared" si="5"/>
        <v>25.5</v>
      </c>
      <c r="F424" s="26">
        <v>0</v>
      </c>
      <c r="G424" s="3" t="s">
        <v>729</v>
      </c>
    </row>
    <row r="425" spans="1:7" ht="115.2" x14ac:dyDescent="0.3">
      <c r="A425" s="3" t="s">
        <v>854</v>
      </c>
      <c r="B425" s="8" t="s">
        <v>741</v>
      </c>
      <c r="C425" s="3" t="s">
        <v>742</v>
      </c>
      <c r="D425" s="6">
        <v>2000000</v>
      </c>
      <c r="E425" s="26">
        <f t="shared" si="5"/>
        <v>34</v>
      </c>
      <c r="F425" s="26">
        <v>0</v>
      </c>
      <c r="G425" s="3" t="s">
        <v>729</v>
      </c>
    </row>
    <row r="426" spans="1:7" ht="100.8" x14ac:dyDescent="0.3">
      <c r="A426" s="3" t="s">
        <v>854</v>
      </c>
      <c r="B426" s="8" t="s">
        <v>743</v>
      </c>
      <c r="C426" s="3" t="s">
        <v>744</v>
      </c>
      <c r="D426" s="6">
        <v>2500000</v>
      </c>
      <c r="E426" s="23">
        <f t="shared" si="5"/>
        <v>42.5</v>
      </c>
      <c r="F426" s="26">
        <v>0</v>
      </c>
      <c r="G426" s="3" t="s">
        <v>729</v>
      </c>
    </row>
    <row r="427" spans="1:7" ht="100.8" x14ac:dyDescent="0.3">
      <c r="A427" s="3" t="s">
        <v>854</v>
      </c>
      <c r="B427" s="8" t="s">
        <v>745</v>
      </c>
      <c r="C427" s="3" t="s">
        <v>746</v>
      </c>
      <c r="D427" s="6">
        <v>2500000</v>
      </c>
      <c r="E427" s="23">
        <f t="shared" si="5"/>
        <v>42.5</v>
      </c>
      <c r="F427" s="26">
        <v>0</v>
      </c>
      <c r="G427" s="3" t="s">
        <v>729</v>
      </c>
    </row>
    <row r="428" spans="1:7" ht="144" x14ac:dyDescent="0.3">
      <c r="A428" s="3" t="s">
        <v>854</v>
      </c>
      <c r="B428" s="8" t="s">
        <v>747</v>
      </c>
      <c r="C428" s="3" t="s">
        <v>748</v>
      </c>
      <c r="D428" s="6">
        <v>50000000</v>
      </c>
      <c r="E428" s="26">
        <f t="shared" si="5"/>
        <v>850</v>
      </c>
      <c r="F428" s="26">
        <v>4</v>
      </c>
      <c r="G428" s="3" t="s">
        <v>729</v>
      </c>
    </row>
    <row r="429" spans="1:7" ht="100.8" x14ac:dyDescent="0.3">
      <c r="A429" s="3" t="s">
        <v>854</v>
      </c>
      <c r="B429" s="8" t="s">
        <v>749</v>
      </c>
      <c r="C429" s="3" t="s">
        <v>750</v>
      </c>
      <c r="D429" s="6">
        <v>75000000</v>
      </c>
      <c r="E429" s="26">
        <f t="shared" si="5"/>
        <v>1275</v>
      </c>
      <c r="F429" s="26">
        <v>0</v>
      </c>
      <c r="G429" s="3" t="s">
        <v>729</v>
      </c>
    </row>
    <row r="430" spans="1:7" ht="86.4" x14ac:dyDescent="0.3">
      <c r="A430" s="3" t="s">
        <v>854</v>
      </c>
      <c r="B430" s="8" t="s">
        <v>751</v>
      </c>
      <c r="C430" s="3" t="s">
        <v>752</v>
      </c>
      <c r="D430" s="6">
        <v>3000000</v>
      </c>
      <c r="E430" s="26">
        <f t="shared" si="5"/>
        <v>51</v>
      </c>
      <c r="F430" s="26">
        <v>50</v>
      </c>
      <c r="G430" s="3" t="s">
        <v>729</v>
      </c>
    </row>
    <row r="431" spans="1:7" ht="72" x14ac:dyDescent="0.3">
      <c r="A431" s="3" t="s">
        <v>854</v>
      </c>
      <c r="B431" s="8" t="s">
        <v>753</v>
      </c>
      <c r="C431" s="3" t="s">
        <v>754</v>
      </c>
      <c r="D431" s="6">
        <v>750000</v>
      </c>
      <c r="E431" s="23">
        <f t="shared" si="5"/>
        <v>12.75</v>
      </c>
      <c r="F431" s="23"/>
      <c r="G431" s="3" t="s">
        <v>729</v>
      </c>
    </row>
    <row r="432" spans="1:7" ht="72" x14ac:dyDescent="0.3">
      <c r="A432" s="3" t="s">
        <v>854</v>
      </c>
      <c r="B432" s="8" t="s">
        <v>755</v>
      </c>
      <c r="C432" s="3" t="s">
        <v>756</v>
      </c>
      <c r="D432" s="6">
        <v>4500000</v>
      </c>
      <c r="E432" s="23">
        <f t="shared" si="5"/>
        <v>76.5</v>
      </c>
      <c r="F432" s="26">
        <v>2</v>
      </c>
      <c r="G432" s="3" t="s">
        <v>729</v>
      </c>
    </row>
    <row r="433" spans="1:7" ht="43.2" x14ac:dyDescent="0.3">
      <c r="A433" s="3" t="s">
        <v>854</v>
      </c>
      <c r="B433" s="8" t="s">
        <v>757</v>
      </c>
      <c r="C433" s="3" t="s">
        <v>758</v>
      </c>
      <c r="D433" s="6">
        <v>32300000</v>
      </c>
      <c r="E433" s="23">
        <f t="shared" si="5"/>
        <v>549.1</v>
      </c>
      <c r="F433" s="26">
        <v>500</v>
      </c>
      <c r="G433" s="3" t="s">
        <v>759</v>
      </c>
    </row>
    <row r="434" spans="1:7" ht="28.8" x14ac:dyDescent="0.3">
      <c r="A434" s="3" t="s">
        <v>854</v>
      </c>
      <c r="B434" s="8" t="s">
        <v>760</v>
      </c>
      <c r="C434" s="3" t="s">
        <v>761</v>
      </c>
      <c r="D434" s="6">
        <v>2000000</v>
      </c>
      <c r="E434" s="26">
        <f t="shared" si="5"/>
        <v>34</v>
      </c>
      <c r="F434" s="26">
        <v>10</v>
      </c>
      <c r="G434" s="3" t="s">
        <v>762</v>
      </c>
    </row>
    <row r="435" spans="1:7" ht="57.6" x14ac:dyDescent="0.3">
      <c r="A435" s="3" t="s">
        <v>854</v>
      </c>
      <c r="B435" s="8" t="s">
        <v>763</v>
      </c>
      <c r="C435" s="3" t="s">
        <v>764</v>
      </c>
      <c r="D435" s="6">
        <v>1000000</v>
      </c>
      <c r="E435" s="26">
        <f t="shared" si="5"/>
        <v>17</v>
      </c>
      <c r="F435" s="26">
        <v>35</v>
      </c>
      <c r="G435" s="3" t="s">
        <v>765</v>
      </c>
    </row>
    <row r="436" spans="1:7" ht="43.2" x14ac:dyDescent="0.3">
      <c r="A436" s="3" t="s">
        <v>854</v>
      </c>
      <c r="B436" s="8" t="s">
        <v>766</v>
      </c>
      <c r="C436" s="3" t="s">
        <v>767</v>
      </c>
      <c r="D436" s="6">
        <v>5000000</v>
      </c>
      <c r="E436" s="26">
        <f t="shared" si="5"/>
        <v>85</v>
      </c>
      <c r="F436" s="26">
        <v>0</v>
      </c>
      <c r="G436" s="3" t="s">
        <v>702</v>
      </c>
    </row>
    <row r="437" spans="1:7" ht="57.6" x14ac:dyDescent="0.3">
      <c r="A437" s="3" t="s">
        <v>854</v>
      </c>
      <c r="B437" s="8" t="s">
        <v>768</v>
      </c>
      <c r="C437" s="3" t="s">
        <v>767</v>
      </c>
      <c r="D437" s="6">
        <v>5000000</v>
      </c>
      <c r="E437" s="26">
        <f t="shared" si="5"/>
        <v>85</v>
      </c>
      <c r="F437" s="26">
        <v>0</v>
      </c>
      <c r="G437" s="3" t="s">
        <v>702</v>
      </c>
    </row>
    <row r="438" spans="1:7" ht="28.8" x14ac:dyDescent="0.3">
      <c r="A438" s="3" t="s">
        <v>854</v>
      </c>
      <c r="B438" s="8" t="s">
        <v>769</v>
      </c>
      <c r="C438" s="3" t="s">
        <v>767</v>
      </c>
      <c r="D438" s="6">
        <v>5000000</v>
      </c>
      <c r="E438" s="26">
        <f t="shared" si="5"/>
        <v>85</v>
      </c>
      <c r="F438" s="26">
        <v>0</v>
      </c>
      <c r="G438" s="3" t="s">
        <v>702</v>
      </c>
    </row>
    <row r="439" spans="1:7" ht="57.6" x14ac:dyDescent="0.3">
      <c r="A439" s="3" t="s">
        <v>854</v>
      </c>
      <c r="B439" s="8" t="s">
        <v>770</v>
      </c>
      <c r="C439" s="3" t="s">
        <v>767</v>
      </c>
      <c r="D439" s="6">
        <v>5000000</v>
      </c>
      <c r="E439" s="26">
        <f t="shared" si="5"/>
        <v>85</v>
      </c>
      <c r="F439" s="26">
        <v>0</v>
      </c>
      <c r="G439" s="3" t="s">
        <v>702</v>
      </c>
    </row>
    <row r="440" spans="1:7" ht="43.2" x14ac:dyDescent="0.3">
      <c r="A440" s="3" t="s">
        <v>854</v>
      </c>
      <c r="B440" s="8" t="s">
        <v>771</v>
      </c>
      <c r="C440" s="3" t="s">
        <v>767</v>
      </c>
      <c r="D440" s="6">
        <v>5000000</v>
      </c>
      <c r="E440" s="26">
        <f t="shared" si="5"/>
        <v>85</v>
      </c>
      <c r="F440" s="26">
        <v>0</v>
      </c>
      <c r="G440" s="3" t="s">
        <v>702</v>
      </c>
    </row>
    <row r="441" spans="1:7" ht="28.8" x14ac:dyDescent="0.3">
      <c r="A441" s="3" t="s">
        <v>854</v>
      </c>
      <c r="B441" s="8" t="s">
        <v>772</v>
      </c>
      <c r="C441" s="3" t="s">
        <v>767</v>
      </c>
      <c r="D441" s="6">
        <v>5000000</v>
      </c>
      <c r="E441" s="26">
        <f t="shared" si="5"/>
        <v>85</v>
      </c>
      <c r="F441" s="26">
        <v>0</v>
      </c>
      <c r="G441" s="3" t="s">
        <v>702</v>
      </c>
    </row>
    <row r="442" spans="1:7" ht="28.8" x14ac:dyDescent="0.3">
      <c r="A442" s="3" t="s">
        <v>854</v>
      </c>
      <c r="B442" s="8" t="s">
        <v>773</v>
      </c>
      <c r="C442" s="3" t="s">
        <v>767</v>
      </c>
      <c r="D442" s="6">
        <v>5000000</v>
      </c>
      <c r="E442" s="26">
        <f t="shared" si="5"/>
        <v>85</v>
      </c>
      <c r="F442" s="26">
        <v>0</v>
      </c>
      <c r="G442" s="3" t="s">
        <v>702</v>
      </c>
    </row>
    <row r="443" spans="1:7" ht="28.8" x14ac:dyDescent="0.3">
      <c r="A443" s="3" t="s">
        <v>854</v>
      </c>
      <c r="B443" s="8" t="s">
        <v>774</v>
      </c>
      <c r="C443" s="3" t="s">
        <v>767</v>
      </c>
      <c r="D443" s="6">
        <v>5000000</v>
      </c>
      <c r="E443" s="26">
        <f t="shared" si="5"/>
        <v>85</v>
      </c>
      <c r="F443" s="26">
        <v>0</v>
      </c>
      <c r="G443" s="3" t="s">
        <v>702</v>
      </c>
    </row>
    <row r="444" spans="1:7" ht="43.2" x14ac:dyDescent="0.3">
      <c r="A444" s="3" t="s">
        <v>854</v>
      </c>
      <c r="B444" s="8" t="s">
        <v>775</v>
      </c>
      <c r="C444" s="3" t="s">
        <v>767</v>
      </c>
      <c r="D444" s="6">
        <v>5000000</v>
      </c>
      <c r="E444" s="26">
        <f t="shared" si="5"/>
        <v>85</v>
      </c>
      <c r="F444" s="26">
        <v>0</v>
      </c>
      <c r="G444" s="3" t="s">
        <v>702</v>
      </c>
    </row>
    <row r="445" spans="1:7" ht="28.8" x14ac:dyDescent="0.3">
      <c r="A445" s="3" t="s">
        <v>854</v>
      </c>
      <c r="B445" s="8" t="s">
        <v>776</v>
      </c>
      <c r="C445" s="3" t="s">
        <v>767</v>
      </c>
      <c r="D445" s="6">
        <v>5000000</v>
      </c>
      <c r="E445" s="26">
        <f t="shared" si="5"/>
        <v>85</v>
      </c>
      <c r="F445" s="26">
        <v>0</v>
      </c>
      <c r="G445" s="3" t="s">
        <v>702</v>
      </c>
    </row>
    <row r="446" spans="1:7" ht="28.8" x14ac:dyDescent="0.3">
      <c r="A446" s="3" t="s">
        <v>854</v>
      </c>
      <c r="B446" s="8" t="s">
        <v>777</v>
      </c>
      <c r="C446" s="3" t="s">
        <v>767</v>
      </c>
      <c r="D446" s="6">
        <v>5000000</v>
      </c>
      <c r="E446" s="26">
        <f t="shared" si="5"/>
        <v>85</v>
      </c>
      <c r="F446" s="26">
        <v>0</v>
      </c>
      <c r="G446" s="3" t="s">
        <v>702</v>
      </c>
    </row>
    <row r="447" spans="1:7" ht="28.8" x14ac:dyDescent="0.3">
      <c r="A447" s="3" t="s">
        <v>854</v>
      </c>
      <c r="B447" s="8" t="s">
        <v>778</v>
      </c>
      <c r="C447" s="3" t="s">
        <v>767</v>
      </c>
      <c r="D447" s="6">
        <v>5000000</v>
      </c>
      <c r="E447" s="26">
        <f t="shared" si="5"/>
        <v>85</v>
      </c>
      <c r="F447" s="26">
        <v>0</v>
      </c>
      <c r="G447" s="3" t="s">
        <v>702</v>
      </c>
    </row>
    <row r="448" spans="1:7" ht="43.2" x14ac:dyDescent="0.3">
      <c r="A448" s="3" t="s">
        <v>854</v>
      </c>
      <c r="B448" s="8" t="s">
        <v>779</v>
      </c>
      <c r="C448" s="3" t="s">
        <v>767</v>
      </c>
      <c r="D448" s="6">
        <v>5000000</v>
      </c>
      <c r="E448" s="26">
        <f t="shared" si="5"/>
        <v>85</v>
      </c>
      <c r="F448" s="26">
        <v>0</v>
      </c>
      <c r="G448" s="3" t="s">
        <v>702</v>
      </c>
    </row>
    <row r="449" spans="1:7" ht="43.2" x14ac:dyDescent="0.3">
      <c r="A449" s="3" t="s">
        <v>854</v>
      </c>
      <c r="B449" s="8" t="s">
        <v>780</v>
      </c>
      <c r="C449" s="3" t="s">
        <v>767</v>
      </c>
      <c r="D449" s="6">
        <v>5000000</v>
      </c>
      <c r="E449" s="26">
        <f t="shared" si="5"/>
        <v>85</v>
      </c>
      <c r="F449" s="26">
        <v>0</v>
      </c>
      <c r="G449" s="3" t="s">
        <v>702</v>
      </c>
    </row>
    <row r="450" spans="1:7" ht="43.2" x14ac:dyDescent="0.3">
      <c r="A450" s="3" t="s">
        <v>854</v>
      </c>
      <c r="B450" s="8" t="s">
        <v>781</v>
      </c>
      <c r="C450" s="3" t="s">
        <v>767</v>
      </c>
      <c r="D450" s="6">
        <v>5000000</v>
      </c>
      <c r="E450" s="26">
        <f t="shared" si="5"/>
        <v>85</v>
      </c>
      <c r="F450" s="26">
        <v>0</v>
      </c>
      <c r="G450" s="3" t="s">
        <v>702</v>
      </c>
    </row>
    <row r="451" spans="1:7" ht="43.2" x14ac:dyDescent="0.3">
      <c r="A451" s="3" t="s">
        <v>854</v>
      </c>
      <c r="B451" s="8" t="s">
        <v>782</v>
      </c>
      <c r="C451" s="3" t="s">
        <v>767</v>
      </c>
      <c r="D451" s="6">
        <v>5000000</v>
      </c>
      <c r="E451" s="26">
        <f t="shared" si="5"/>
        <v>85</v>
      </c>
      <c r="F451" s="26">
        <v>0</v>
      </c>
      <c r="G451" s="3" t="s">
        <v>702</v>
      </c>
    </row>
    <row r="452" spans="1:7" ht="43.2" x14ac:dyDescent="0.3">
      <c r="A452" s="3" t="s">
        <v>854</v>
      </c>
      <c r="B452" s="8" t="s">
        <v>783</v>
      </c>
      <c r="C452" s="3" t="s">
        <v>767</v>
      </c>
      <c r="D452" s="6">
        <v>5000000</v>
      </c>
      <c r="E452" s="26">
        <f t="shared" si="5"/>
        <v>85</v>
      </c>
      <c r="F452" s="26">
        <v>0</v>
      </c>
      <c r="G452" s="3" t="s">
        <v>702</v>
      </c>
    </row>
    <row r="453" spans="1:7" ht="43.2" x14ac:dyDescent="0.3">
      <c r="A453" s="3" t="s">
        <v>854</v>
      </c>
      <c r="B453" s="8" t="s">
        <v>784</v>
      </c>
      <c r="C453" s="3" t="s">
        <v>767</v>
      </c>
      <c r="D453" s="6">
        <v>5000000</v>
      </c>
      <c r="E453" s="26">
        <f t="shared" si="5"/>
        <v>85</v>
      </c>
      <c r="F453" s="26">
        <v>0</v>
      </c>
      <c r="G453" s="3" t="s">
        <v>702</v>
      </c>
    </row>
    <row r="454" spans="1:7" ht="43.2" x14ac:dyDescent="0.3">
      <c r="A454" s="3" t="s">
        <v>854</v>
      </c>
      <c r="B454" s="8" t="s">
        <v>785</v>
      </c>
      <c r="C454" s="3" t="s">
        <v>767</v>
      </c>
      <c r="D454" s="6">
        <v>5000000</v>
      </c>
      <c r="E454" s="26">
        <f t="shared" si="5"/>
        <v>85</v>
      </c>
      <c r="F454" s="26">
        <v>0</v>
      </c>
      <c r="G454" s="3" t="s">
        <v>702</v>
      </c>
    </row>
    <row r="455" spans="1:7" ht="28.8" x14ac:dyDescent="0.3">
      <c r="A455" s="3" t="s">
        <v>854</v>
      </c>
      <c r="B455" s="8" t="s">
        <v>786</v>
      </c>
      <c r="C455" s="3" t="s">
        <v>767</v>
      </c>
      <c r="D455" s="6">
        <v>15000000</v>
      </c>
      <c r="E455" s="26">
        <f t="shared" si="5"/>
        <v>255</v>
      </c>
      <c r="F455" s="26">
        <v>0</v>
      </c>
      <c r="G455" s="3" t="s">
        <v>702</v>
      </c>
    </row>
    <row r="456" spans="1:7" ht="28.8" x14ac:dyDescent="0.3">
      <c r="A456" s="3" t="s">
        <v>854</v>
      </c>
      <c r="B456" s="8" t="s">
        <v>787</v>
      </c>
      <c r="C456" s="3" t="s">
        <v>767</v>
      </c>
      <c r="D456" s="6">
        <v>15000000</v>
      </c>
      <c r="E456" s="26">
        <f t="shared" si="5"/>
        <v>255</v>
      </c>
      <c r="F456" s="26">
        <v>0</v>
      </c>
      <c r="G456" s="3" t="s">
        <v>702</v>
      </c>
    </row>
    <row r="457" spans="1:7" ht="28.8" x14ac:dyDescent="0.3">
      <c r="A457" s="3" t="s">
        <v>854</v>
      </c>
      <c r="B457" s="8" t="s">
        <v>788</v>
      </c>
      <c r="C457" s="3" t="s">
        <v>431</v>
      </c>
      <c r="D457" s="6">
        <v>1000000</v>
      </c>
      <c r="E457" s="26">
        <f t="shared" si="5"/>
        <v>17</v>
      </c>
      <c r="F457" s="26">
        <v>0</v>
      </c>
      <c r="G457" s="3" t="s">
        <v>702</v>
      </c>
    </row>
    <row r="458" spans="1:7" ht="57.6" x14ac:dyDescent="0.3">
      <c r="A458" s="3" t="s">
        <v>854</v>
      </c>
      <c r="B458" s="8" t="s">
        <v>789</v>
      </c>
      <c r="C458" s="3" t="s">
        <v>790</v>
      </c>
      <c r="D458" s="6">
        <v>7500000</v>
      </c>
      <c r="E458" s="26">
        <f t="shared" si="5"/>
        <v>127.5</v>
      </c>
      <c r="F458" s="26">
        <v>0</v>
      </c>
      <c r="G458" s="3" t="s">
        <v>702</v>
      </c>
    </row>
    <row r="459" spans="1:7" ht="28.8" x14ac:dyDescent="0.3">
      <c r="A459" s="3" t="s">
        <v>854</v>
      </c>
      <c r="B459" s="8" t="s">
        <v>791</v>
      </c>
      <c r="C459" s="3" t="s">
        <v>767</v>
      </c>
      <c r="D459" s="6">
        <v>5000000</v>
      </c>
      <c r="E459" s="26">
        <f t="shared" si="5"/>
        <v>85</v>
      </c>
      <c r="F459" s="26">
        <v>0</v>
      </c>
      <c r="G459" s="3" t="s">
        <v>702</v>
      </c>
    </row>
    <row r="460" spans="1:7" ht="28.8" x14ac:dyDescent="0.3">
      <c r="A460" s="3" t="s">
        <v>854</v>
      </c>
      <c r="B460" s="8" t="s">
        <v>792</v>
      </c>
      <c r="C460" s="3" t="s">
        <v>767</v>
      </c>
      <c r="D460" s="6">
        <v>5000000</v>
      </c>
      <c r="E460" s="26">
        <f t="shared" si="5"/>
        <v>85</v>
      </c>
      <c r="F460" s="26">
        <v>0</v>
      </c>
      <c r="G460" s="3" t="s">
        <v>702</v>
      </c>
    </row>
    <row r="461" spans="1:7" ht="43.2" x14ac:dyDescent="0.3">
      <c r="A461" s="3" t="s">
        <v>854</v>
      </c>
      <c r="B461" s="8" t="s">
        <v>793</v>
      </c>
      <c r="C461" s="3" t="s">
        <v>767</v>
      </c>
      <c r="D461" s="6">
        <v>5000000</v>
      </c>
      <c r="E461" s="26">
        <f t="shared" si="5"/>
        <v>85</v>
      </c>
      <c r="F461" s="26">
        <v>0</v>
      </c>
      <c r="G461" s="3" t="s">
        <v>702</v>
      </c>
    </row>
    <row r="462" spans="1:7" ht="43.2" x14ac:dyDescent="0.3">
      <c r="A462" s="3" t="s">
        <v>854</v>
      </c>
      <c r="B462" s="8" t="s">
        <v>794</v>
      </c>
      <c r="C462" s="3" t="s">
        <v>767</v>
      </c>
      <c r="D462" s="6">
        <v>5000000</v>
      </c>
      <c r="E462" s="26">
        <f t="shared" si="5"/>
        <v>85</v>
      </c>
      <c r="F462" s="26">
        <v>0</v>
      </c>
      <c r="G462" s="3" t="s">
        <v>702</v>
      </c>
    </row>
    <row r="463" spans="1:7" ht="43.2" x14ac:dyDescent="0.3">
      <c r="A463" s="3" t="s">
        <v>854</v>
      </c>
      <c r="B463" s="8" t="s">
        <v>795</v>
      </c>
      <c r="C463" s="3" t="s">
        <v>767</v>
      </c>
      <c r="D463" s="6">
        <v>5000000</v>
      </c>
      <c r="E463" s="26">
        <f t="shared" si="5"/>
        <v>85</v>
      </c>
      <c r="F463" s="26">
        <v>0</v>
      </c>
      <c r="G463" s="3" t="s">
        <v>702</v>
      </c>
    </row>
    <row r="464" spans="1:7" ht="43.2" x14ac:dyDescent="0.3">
      <c r="A464" s="3" t="s">
        <v>854</v>
      </c>
      <c r="B464" s="8" t="s">
        <v>796</v>
      </c>
      <c r="C464" s="3" t="s">
        <v>767</v>
      </c>
      <c r="D464" s="6">
        <v>5000000</v>
      </c>
      <c r="E464" s="26">
        <f t="shared" si="5"/>
        <v>85</v>
      </c>
      <c r="F464" s="26">
        <v>0</v>
      </c>
      <c r="G464" s="3" t="s">
        <v>702</v>
      </c>
    </row>
    <row r="465" spans="1:7" ht="43.2" x14ac:dyDescent="0.3">
      <c r="A465" s="3" t="s">
        <v>854</v>
      </c>
      <c r="B465" s="8" t="s">
        <v>797</v>
      </c>
      <c r="C465" s="3" t="s">
        <v>767</v>
      </c>
      <c r="D465" s="6">
        <v>5000000</v>
      </c>
      <c r="E465" s="26">
        <f t="shared" si="5"/>
        <v>85</v>
      </c>
      <c r="F465" s="26">
        <v>0</v>
      </c>
      <c r="G465" s="3" t="s">
        <v>702</v>
      </c>
    </row>
    <row r="466" spans="1:7" ht="28.8" x14ac:dyDescent="0.3">
      <c r="A466" s="3" t="s">
        <v>854</v>
      </c>
      <c r="B466" s="8" t="s">
        <v>798</v>
      </c>
      <c r="C466" s="3" t="s">
        <v>767</v>
      </c>
      <c r="D466" s="6">
        <v>5000000</v>
      </c>
      <c r="E466" s="26">
        <f t="shared" si="5"/>
        <v>85</v>
      </c>
      <c r="F466" s="26">
        <v>0</v>
      </c>
      <c r="G466" s="3" t="s">
        <v>702</v>
      </c>
    </row>
    <row r="467" spans="1:7" ht="43.2" x14ac:dyDescent="0.3">
      <c r="A467" s="3" t="s">
        <v>854</v>
      </c>
      <c r="B467" s="8" t="s">
        <v>799</v>
      </c>
      <c r="C467" s="3" t="s">
        <v>767</v>
      </c>
      <c r="D467" s="6">
        <v>5000000</v>
      </c>
      <c r="E467" s="26">
        <f t="shared" si="5"/>
        <v>85</v>
      </c>
      <c r="F467" s="26">
        <v>0</v>
      </c>
      <c r="G467" s="3" t="s">
        <v>702</v>
      </c>
    </row>
    <row r="468" spans="1:7" ht="43.2" x14ac:dyDescent="0.3">
      <c r="A468" s="3" t="s">
        <v>854</v>
      </c>
      <c r="B468" s="8" t="s">
        <v>800</v>
      </c>
      <c r="C468" s="3" t="s">
        <v>767</v>
      </c>
      <c r="D468" s="6">
        <v>5000000</v>
      </c>
      <c r="E468" s="26">
        <f t="shared" si="5"/>
        <v>85</v>
      </c>
      <c r="F468" s="26">
        <v>0</v>
      </c>
      <c r="G468" s="3" t="s">
        <v>702</v>
      </c>
    </row>
    <row r="469" spans="1:7" ht="43.2" x14ac:dyDescent="0.3">
      <c r="A469" s="3" t="s">
        <v>854</v>
      </c>
      <c r="B469" s="8" t="s">
        <v>801</v>
      </c>
      <c r="C469" s="3" t="s">
        <v>767</v>
      </c>
      <c r="D469" s="6">
        <v>5000000</v>
      </c>
      <c r="E469" s="26">
        <f t="shared" si="5"/>
        <v>85</v>
      </c>
      <c r="F469" s="26">
        <v>0</v>
      </c>
      <c r="G469" s="3" t="s">
        <v>702</v>
      </c>
    </row>
    <row r="470" spans="1:7" ht="43.2" x14ac:dyDescent="0.3">
      <c r="A470" s="3" t="s">
        <v>854</v>
      </c>
      <c r="B470" s="8" t="s">
        <v>802</v>
      </c>
      <c r="C470" s="3" t="s">
        <v>767</v>
      </c>
      <c r="D470" s="6">
        <v>5000000</v>
      </c>
      <c r="E470" s="26">
        <f t="shared" si="5"/>
        <v>85</v>
      </c>
      <c r="F470" s="26">
        <v>0</v>
      </c>
      <c r="G470" s="3" t="s">
        <v>702</v>
      </c>
    </row>
    <row r="471" spans="1:7" ht="43.2" x14ac:dyDescent="0.3">
      <c r="A471" s="3" t="s">
        <v>854</v>
      </c>
      <c r="B471" s="8" t="s">
        <v>803</v>
      </c>
      <c r="C471" s="3" t="s">
        <v>767</v>
      </c>
      <c r="D471" s="6">
        <v>5000000</v>
      </c>
      <c r="E471" s="26">
        <f t="shared" si="5"/>
        <v>85</v>
      </c>
      <c r="F471" s="26">
        <v>0</v>
      </c>
      <c r="G471" s="3" t="s">
        <v>702</v>
      </c>
    </row>
    <row r="472" spans="1:7" ht="43.2" x14ac:dyDescent="0.3">
      <c r="A472" s="3" t="s">
        <v>854</v>
      </c>
      <c r="B472" s="8" t="s">
        <v>804</v>
      </c>
      <c r="C472" s="3" t="s">
        <v>767</v>
      </c>
      <c r="D472" s="6">
        <v>5000000</v>
      </c>
      <c r="E472" s="26">
        <f t="shared" si="5"/>
        <v>85</v>
      </c>
      <c r="F472" s="26">
        <v>0</v>
      </c>
      <c r="G472" s="3" t="s">
        <v>702</v>
      </c>
    </row>
    <row r="473" spans="1:7" ht="43.2" x14ac:dyDescent="0.3">
      <c r="A473" s="3" t="s">
        <v>854</v>
      </c>
      <c r="B473" s="8" t="s">
        <v>805</v>
      </c>
      <c r="C473" s="3" t="s">
        <v>767</v>
      </c>
      <c r="D473" s="6">
        <v>5000000</v>
      </c>
      <c r="E473" s="26">
        <f t="shared" si="5"/>
        <v>85</v>
      </c>
      <c r="F473" s="26">
        <v>0</v>
      </c>
      <c r="G473" s="3" t="s">
        <v>702</v>
      </c>
    </row>
    <row r="474" spans="1:7" ht="43.2" x14ac:dyDescent="0.3">
      <c r="A474" s="3" t="s">
        <v>854</v>
      </c>
      <c r="B474" s="8" t="s">
        <v>806</v>
      </c>
      <c r="C474" s="3" t="s">
        <v>767</v>
      </c>
      <c r="D474" s="6">
        <v>5000000</v>
      </c>
      <c r="E474" s="26">
        <f t="shared" si="5"/>
        <v>85</v>
      </c>
      <c r="F474" s="26">
        <v>0</v>
      </c>
      <c r="G474" s="3" t="s">
        <v>702</v>
      </c>
    </row>
    <row r="475" spans="1:7" ht="43.2" x14ac:dyDescent="0.3">
      <c r="A475" s="3" t="s">
        <v>854</v>
      </c>
      <c r="B475" s="8" t="s">
        <v>807</v>
      </c>
      <c r="C475" s="3" t="s">
        <v>767</v>
      </c>
      <c r="D475" s="6">
        <v>5000000</v>
      </c>
      <c r="E475" s="26">
        <f t="shared" si="5"/>
        <v>85</v>
      </c>
      <c r="F475" s="26">
        <v>0</v>
      </c>
      <c r="G475" s="3" t="s">
        <v>702</v>
      </c>
    </row>
    <row r="476" spans="1:7" ht="43.2" x14ac:dyDescent="0.3">
      <c r="A476" s="3" t="s">
        <v>854</v>
      </c>
      <c r="B476" s="8" t="s">
        <v>808</v>
      </c>
      <c r="C476" s="3" t="s">
        <v>767</v>
      </c>
      <c r="D476" s="6">
        <v>5000000</v>
      </c>
      <c r="E476" s="26">
        <f t="shared" si="5"/>
        <v>85</v>
      </c>
      <c r="F476" s="26">
        <v>0</v>
      </c>
      <c r="G476" s="3" t="s">
        <v>702</v>
      </c>
    </row>
    <row r="477" spans="1:7" ht="43.2" x14ac:dyDescent="0.3">
      <c r="A477" s="3" t="s">
        <v>854</v>
      </c>
      <c r="B477" s="8" t="s">
        <v>809</v>
      </c>
      <c r="C477" s="3" t="s">
        <v>767</v>
      </c>
      <c r="D477" s="6">
        <v>5000000</v>
      </c>
      <c r="E477" s="26">
        <f t="shared" si="5"/>
        <v>85</v>
      </c>
      <c r="F477" s="26">
        <v>0</v>
      </c>
      <c r="G477" s="3" t="s">
        <v>702</v>
      </c>
    </row>
    <row r="478" spans="1:7" ht="43.2" x14ac:dyDescent="0.3">
      <c r="A478" s="3" t="s">
        <v>854</v>
      </c>
      <c r="B478" s="8" t="s">
        <v>810</v>
      </c>
      <c r="C478" s="3" t="s">
        <v>767</v>
      </c>
      <c r="D478" s="6">
        <v>5000000</v>
      </c>
      <c r="E478" s="26">
        <f t="shared" si="5"/>
        <v>85</v>
      </c>
      <c r="F478" s="26">
        <v>0</v>
      </c>
      <c r="G478" s="3" t="s">
        <v>702</v>
      </c>
    </row>
    <row r="479" spans="1:7" ht="43.2" x14ac:dyDescent="0.3">
      <c r="A479" s="3" t="s">
        <v>854</v>
      </c>
      <c r="B479" s="8" t="s">
        <v>811</v>
      </c>
      <c r="C479" s="3" t="s">
        <v>767</v>
      </c>
      <c r="D479" s="6">
        <v>5000000</v>
      </c>
      <c r="E479" s="26">
        <f t="shared" si="5"/>
        <v>85</v>
      </c>
      <c r="F479" s="26">
        <v>0</v>
      </c>
      <c r="G479" s="3" t="s">
        <v>702</v>
      </c>
    </row>
    <row r="480" spans="1:7" ht="43.2" x14ac:dyDescent="0.3">
      <c r="A480" s="3" t="s">
        <v>854</v>
      </c>
      <c r="B480" s="8" t="s">
        <v>812</v>
      </c>
      <c r="C480" s="3" t="s">
        <v>767</v>
      </c>
      <c r="D480" s="6">
        <v>5000000</v>
      </c>
      <c r="E480" s="26">
        <f t="shared" si="5"/>
        <v>85</v>
      </c>
      <c r="F480" s="26">
        <v>0</v>
      </c>
      <c r="G480" s="3" t="s">
        <v>702</v>
      </c>
    </row>
    <row r="481" spans="1:7" ht="43.2" x14ac:dyDescent="0.3">
      <c r="A481" s="3" t="s">
        <v>854</v>
      </c>
      <c r="B481" s="8" t="s">
        <v>813</v>
      </c>
      <c r="C481" s="3" t="s">
        <v>767</v>
      </c>
      <c r="D481" s="6">
        <v>5000000</v>
      </c>
      <c r="E481" s="26">
        <f t="shared" si="5"/>
        <v>85</v>
      </c>
      <c r="F481" s="26">
        <v>0</v>
      </c>
      <c r="G481" s="3" t="s">
        <v>702</v>
      </c>
    </row>
    <row r="482" spans="1:7" ht="72" x14ac:dyDescent="0.3">
      <c r="A482" s="3" t="s">
        <v>854</v>
      </c>
      <c r="B482" s="8" t="s">
        <v>814</v>
      </c>
      <c r="C482" s="3" t="s">
        <v>767</v>
      </c>
      <c r="D482" s="6">
        <v>5000000</v>
      </c>
      <c r="E482" s="26">
        <f t="shared" si="5"/>
        <v>85</v>
      </c>
      <c r="F482" s="26">
        <v>0</v>
      </c>
      <c r="G482" s="3" t="s">
        <v>702</v>
      </c>
    </row>
    <row r="483" spans="1:7" ht="43.2" x14ac:dyDescent="0.3">
      <c r="A483" s="3" t="s">
        <v>854</v>
      </c>
      <c r="B483" s="8" t="s">
        <v>815</v>
      </c>
      <c r="C483" s="3" t="s">
        <v>767</v>
      </c>
      <c r="D483" s="6">
        <v>5000000</v>
      </c>
      <c r="E483" s="26">
        <f t="shared" ref="E483:E520" si="6">PRODUCT((D483*17)/1000000)</f>
        <v>85</v>
      </c>
      <c r="F483" s="26">
        <v>0</v>
      </c>
      <c r="G483" s="3" t="s">
        <v>702</v>
      </c>
    </row>
    <row r="484" spans="1:7" ht="43.2" x14ac:dyDescent="0.3">
      <c r="A484" s="3" t="s">
        <v>854</v>
      </c>
      <c r="B484" s="8" t="s">
        <v>816</v>
      </c>
      <c r="C484" s="3" t="s">
        <v>767</v>
      </c>
      <c r="D484" s="6">
        <v>5000000</v>
      </c>
      <c r="E484" s="26">
        <f t="shared" si="6"/>
        <v>85</v>
      </c>
      <c r="F484" s="26">
        <v>0</v>
      </c>
      <c r="G484" s="3" t="s">
        <v>702</v>
      </c>
    </row>
    <row r="485" spans="1:7" ht="57.6" x14ac:dyDescent="0.3">
      <c r="A485" s="3" t="s">
        <v>854</v>
      </c>
      <c r="B485" s="8" t="s">
        <v>817</v>
      </c>
      <c r="C485" s="3" t="s">
        <v>767</v>
      </c>
      <c r="D485" s="6">
        <v>5000000</v>
      </c>
      <c r="E485" s="26">
        <f t="shared" si="6"/>
        <v>85</v>
      </c>
      <c r="F485" s="26">
        <v>0</v>
      </c>
      <c r="G485" s="3" t="s">
        <v>702</v>
      </c>
    </row>
    <row r="486" spans="1:7" ht="43.2" x14ac:dyDescent="0.3">
      <c r="A486" s="3" t="s">
        <v>854</v>
      </c>
      <c r="B486" s="8" t="s">
        <v>818</v>
      </c>
      <c r="C486" s="3" t="s">
        <v>767</v>
      </c>
      <c r="D486" s="6">
        <v>5000000</v>
      </c>
      <c r="E486" s="26">
        <f t="shared" si="6"/>
        <v>85</v>
      </c>
      <c r="F486" s="26">
        <v>0</v>
      </c>
      <c r="G486" s="3" t="s">
        <v>702</v>
      </c>
    </row>
    <row r="487" spans="1:7" ht="43.2" x14ac:dyDescent="0.3">
      <c r="A487" s="3" t="s">
        <v>854</v>
      </c>
      <c r="B487" s="8" t="s">
        <v>819</v>
      </c>
      <c r="C487" s="3" t="s">
        <v>767</v>
      </c>
      <c r="D487" s="6">
        <v>20000000</v>
      </c>
      <c r="E487" s="26">
        <f t="shared" si="6"/>
        <v>340</v>
      </c>
      <c r="F487" s="26">
        <v>0</v>
      </c>
      <c r="G487" s="3" t="s">
        <v>702</v>
      </c>
    </row>
    <row r="488" spans="1:7" ht="72" x14ac:dyDescent="0.3">
      <c r="A488" s="3" t="s">
        <v>854</v>
      </c>
      <c r="B488" s="8" t="s">
        <v>820</v>
      </c>
      <c r="C488" s="3" t="s">
        <v>767</v>
      </c>
      <c r="D488" s="6">
        <v>20000000</v>
      </c>
      <c r="E488" s="26">
        <f t="shared" si="6"/>
        <v>340</v>
      </c>
      <c r="F488" s="26">
        <v>0</v>
      </c>
      <c r="G488" s="3" t="s">
        <v>702</v>
      </c>
    </row>
    <row r="489" spans="1:7" ht="43.2" x14ac:dyDescent="0.3">
      <c r="A489" s="3" t="s">
        <v>854</v>
      </c>
      <c r="B489" s="8" t="s">
        <v>821</v>
      </c>
      <c r="C489" s="3" t="s">
        <v>767</v>
      </c>
      <c r="D489" s="6">
        <v>5000000</v>
      </c>
      <c r="E489" s="26">
        <f t="shared" si="6"/>
        <v>85</v>
      </c>
      <c r="F489" s="26">
        <v>0</v>
      </c>
      <c r="G489" s="3" t="s">
        <v>702</v>
      </c>
    </row>
    <row r="490" spans="1:7" ht="72" x14ac:dyDescent="0.3">
      <c r="A490" s="3" t="s">
        <v>854</v>
      </c>
      <c r="B490" s="8" t="s">
        <v>822</v>
      </c>
      <c r="C490" s="3" t="s">
        <v>823</v>
      </c>
      <c r="D490" s="6">
        <v>3000000</v>
      </c>
      <c r="E490" s="26">
        <f t="shared" si="6"/>
        <v>51</v>
      </c>
      <c r="F490" s="26">
        <v>0</v>
      </c>
      <c r="G490" s="3" t="s">
        <v>702</v>
      </c>
    </row>
    <row r="491" spans="1:7" ht="43.2" x14ac:dyDescent="0.3">
      <c r="A491" s="3" t="s">
        <v>854</v>
      </c>
      <c r="B491" s="8" t="s">
        <v>824</v>
      </c>
      <c r="C491" s="3" t="s">
        <v>767</v>
      </c>
      <c r="D491" s="6">
        <v>5000000</v>
      </c>
      <c r="E491" s="26">
        <f t="shared" si="6"/>
        <v>85</v>
      </c>
      <c r="F491" s="26">
        <v>0</v>
      </c>
      <c r="G491" s="3" t="s">
        <v>702</v>
      </c>
    </row>
    <row r="492" spans="1:7" ht="43.2" x14ac:dyDescent="0.3">
      <c r="A492" s="3" t="s">
        <v>854</v>
      </c>
      <c r="B492" s="8" t="s">
        <v>825</v>
      </c>
      <c r="C492" s="3" t="s">
        <v>767</v>
      </c>
      <c r="D492" s="6">
        <v>5000000</v>
      </c>
      <c r="E492" s="26">
        <f t="shared" si="6"/>
        <v>85</v>
      </c>
      <c r="F492" s="26">
        <v>0</v>
      </c>
      <c r="G492" s="3" t="s">
        <v>702</v>
      </c>
    </row>
    <row r="493" spans="1:7" ht="57.6" x14ac:dyDescent="0.3">
      <c r="A493" s="3" t="s">
        <v>854</v>
      </c>
      <c r="B493" s="8" t="s">
        <v>826</v>
      </c>
      <c r="C493" s="3" t="s">
        <v>767</v>
      </c>
      <c r="D493" s="6">
        <v>5000000</v>
      </c>
      <c r="E493" s="26">
        <f t="shared" si="6"/>
        <v>85</v>
      </c>
      <c r="F493" s="26">
        <v>0</v>
      </c>
      <c r="G493" s="3" t="s">
        <v>702</v>
      </c>
    </row>
    <row r="494" spans="1:7" ht="57.6" x14ac:dyDescent="0.3">
      <c r="A494" s="3" t="s">
        <v>854</v>
      </c>
      <c r="B494" s="8" t="s">
        <v>827</v>
      </c>
      <c r="C494" s="3" t="s">
        <v>767</v>
      </c>
      <c r="D494" s="6">
        <v>5000000</v>
      </c>
      <c r="E494" s="26">
        <f t="shared" si="6"/>
        <v>85</v>
      </c>
      <c r="F494" s="26">
        <v>0</v>
      </c>
      <c r="G494" s="3" t="s">
        <v>702</v>
      </c>
    </row>
    <row r="495" spans="1:7" ht="43.2" x14ac:dyDescent="0.3">
      <c r="A495" s="3" t="s">
        <v>854</v>
      </c>
      <c r="B495" s="8" t="s">
        <v>828</v>
      </c>
      <c r="C495" s="3" t="s">
        <v>767</v>
      </c>
      <c r="D495" s="6">
        <v>5000000</v>
      </c>
      <c r="E495" s="26">
        <f t="shared" si="6"/>
        <v>85</v>
      </c>
      <c r="F495" s="26">
        <v>0</v>
      </c>
      <c r="G495" s="3" t="s">
        <v>702</v>
      </c>
    </row>
    <row r="496" spans="1:7" ht="43.2" x14ac:dyDescent="0.3">
      <c r="A496" s="3" t="s">
        <v>854</v>
      </c>
      <c r="B496" s="8" t="s">
        <v>829</v>
      </c>
      <c r="C496" s="3" t="s">
        <v>767</v>
      </c>
      <c r="D496" s="6">
        <v>5000000</v>
      </c>
      <c r="E496" s="26">
        <f t="shared" si="6"/>
        <v>85</v>
      </c>
      <c r="F496" s="26">
        <v>0</v>
      </c>
      <c r="G496" s="3" t="s">
        <v>702</v>
      </c>
    </row>
    <row r="497" spans="1:7" ht="43.2" x14ac:dyDescent="0.3">
      <c r="A497" s="3" t="s">
        <v>854</v>
      </c>
      <c r="B497" s="8" t="s">
        <v>830</v>
      </c>
      <c r="C497" s="3" t="s">
        <v>767</v>
      </c>
      <c r="D497" s="6">
        <v>5000000</v>
      </c>
      <c r="E497" s="26">
        <f t="shared" si="6"/>
        <v>85</v>
      </c>
      <c r="F497" s="26">
        <v>0</v>
      </c>
      <c r="G497" s="3" t="s">
        <v>702</v>
      </c>
    </row>
    <row r="498" spans="1:7" ht="43.2" x14ac:dyDescent="0.3">
      <c r="A498" s="3" t="s">
        <v>854</v>
      </c>
      <c r="B498" s="8" t="s">
        <v>831</v>
      </c>
      <c r="C498" s="3" t="s">
        <v>767</v>
      </c>
      <c r="D498" s="6">
        <v>5000000</v>
      </c>
      <c r="E498" s="26">
        <f t="shared" si="6"/>
        <v>85</v>
      </c>
      <c r="F498" s="26">
        <v>0</v>
      </c>
      <c r="G498" s="3" t="s">
        <v>702</v>
      </c>
    </row>
    <row r="499" spans="1:7" ht="43.2" x14ac:dyDescent="0.3">
      <c r="A499" s="3" t="s">
        <v>854</v>
      </c>
      <c r="B499" s="8" t="s">
        <v>832</v>
      </c>
      <c r="C499" s="3" t="s">
        <v>767</v>
      </c>
      <c r="D499" s="6">
        <v>5000000</v>
      </c>
      <c r="E499" s="26">
        <f t="shared" si="6"/>
        <v>85</v>
      </c>
      <c r="F499" s="26">
        <v>0</v>
      </c>
      <c r="G499" s="3" t="s">
        <v>702</v>
      </c>
    </row>
    <row r="500" spans="1:7" ht="43.2" x14ac:dyDescent="0.3">
      <c r="A500" s="3" t="s">
        <v>854</v>
      </c>
      <c r="B500" s="8" t="s">
        <v>833</v>
      </c>
      <c r="C500" s="3" t="s">
        <v>767</v>
      </c>
      <c r="D500" s="6">
        <v>5000000</v>
      </c>
      <c r="E500" s="26">
        <f t="shared" si="6"/>
        <v>85</v>
      </c>
      <c r="F500" s="26">
        <v>0</v>
      </c>
      <c r="G500" s="3" t="s">
        <v>702</v>
      </c>
    </row>
    <row r="501" spans="1:7" ht="43.2" x14ac:dyDescent="0.3">
      <c r="A501" s="3" t="s">
        <v>854</v>
      </c>
      <c r="B501" s="8" t="s">
        <v>834</v>
      </c>
      <c r="C501" s="3" t="s">
        <v>767</v>
      </c>
      <c r="D501" s="6">
        <v>5000000</v>
      </c>
      <c r="E501" s="26">
        <f t="shared" si="6"/>
        <v>85</v>
      </c>
      <c r="F501" s="26">
        <v>0</v>
      </c>
      <c r="G501" s="3" t="s">
        <v>702</v>
      </c>
    </row>
    <row r="502" spans="1:7" ht="43.2" x14ac:dyDescent="0.3">
      <c r="A502" s="3" t="s">
        <v>854</v>
      </c>
      <c r="B502" s="8" t="s">
        <v>835</v>
      </c>
      <c r="C502" s="3" t="s">
        <v>767</v>
      </c>
      <c r="D502" s="6">
        <v>5000000</v>
      </c>
      <c r="E502" s="26">
        <f t="shared" si="6"/>
        <v>85</v>
      </c>
      <c r="F502" s="26">
        <v>0</v>
      </c>
      <c r="G502" s="3" t="s">
        <v>702</v>
      </c>
    </row>
    <row r="503" spans="1:7" ht="43.2" x14ac:dyDescent="0.3">
      <c r="A503" s="3" t="s">
        <v>854</v>
      </c>
      <c r="B503" s="8" t="s">
        <v>836</v>
      </c>
      <c r="C503" s="3" t="s">
        <v>767</v>
      </c>
      <c r="D503" s="6">
        <v>5000000</v>
      </c>
      <c r="E503" s="26">
        <f t="shared" si="6"/>
        <v>85</v>
      </c>
      <c r="F503" s="26">
        <v>0</v>
      </c>
      <c r="G503" s="3" t="s">
        <v>702</v>
      </c>
    </row>
    <row r="504" spans="1:7" ht="43.2" x14ac:dyDescent="0.3">
      <c r="A504" s="3" t="s">
        <v>854</v>
      </c>
      <c r="B504" s="8" t="s">
        <v>837</v>
      </c>
      <c r="C504" s="3" t="s">
        <v>767</v>
      </c>
      <c r="D504" s="6">
        <v>5000000</v>
      </c>
      <c r="E504" s="26">
        <f t="shared" si="6"/>
        <v>85</v>
      </c>
      <c r="F504" s="26">
        <v>0</v>
      </c>
      <c r="G504" s="3" t="s">
        <v>702</v>
      </c>
    </row>
    <row r="505" spans="1:7" ht="28.8" x14ac:dyDescent="0.3">
      <c r="A505" s="3" t="s">
        <v>854</v>
      </c>
      <c r="B505" s="8" t="s">
        <v>838</v>
      </c>
      <c r="C505" s="3" t="s">
        <v>767</v>
      </c>
      <c r="D505" s="6">
        <v>5000000</v>
      </c>
      <c r="E505" s="26">
        <f t="shared" si="6"/>
        <v>85</v>
      </c>
      <c r="F505" s="26">
        <v>0</v>
      </c>
      <c r="G505" s="3" t="s">
        <v>702</v>
      </c>
    </row>
    <row r="506" spans="1:7" ht="28.8" x14ac:dyDescent="0.3">
      <c r="A506" s="3" t="s">
        <v>854</v>
      </c>
      <c r="B506" s="8" t="s">
        <v>839</v>
      </c>
      <c r="C506" s="3" t="s">
        <v>767</v>
      </c>
      <c r="D506" s="6">
        <v>5000000</v>
      </c>
      <c r="E506" s="26">
        <f t="shared" si="6"/>
        <v>85</v>
      </c>
      <c r="F506" s="26">
        <v>0</v>
      </c>
      <c r="G506" s="3" t="s">
        <v>702</v>
      </c>
    </row>
    <row r="507" spans="1:7" ht="43.2" x14ac:dyDescent="0.3">
      <c r="A507" s="3" t="s">
        <v>854</v>
      </c>
      <c r="B507" s="8" t="s">
        <v>840</v>
      </c>
      <c r="C507" s="3" t="s">
        <v>767</v>
      </c>
      <c r="D507" s="6">
        <v>5000000</v>
      </c>
      <c r="E507" s="26">
        <f t="shared" si="6"/>
        <v>85</v>
      </c>
      <c r="F507" s="26">
        <v>0</v>
      </c>
      <c r="G507" s="3" t="s">
        <v>702</v>
      </c>
    </row>
    <row r="508" spans="1:7" ht="86.4" x14ac:dyDescent="0.3">
      <c r="A508" s="3" t="s">
        <v>854</v>
      </c>
      <c r="B508" s="8" t="s">
        <v>841</v>
      </c>
      <c r="C508" s="3" t="s">
        <v>767</v>
      </c>
      <c r="D508" s="6">
        <v>5000000</v>
      </c>
      <c r="E508" s="26">
        <f t="shared" si="6"/>
        <v>85</v>
      </c>
      <c r="F508" s="26">
        <v>0</v>
      </c>
      <c r="G508" s="3" t="s">
        <v>702</v>
      </c>
    </row>
    <row r="509" spans="1:7" ht="43.2" x14ac:dyDescent="0.3">
      <c r="A509" s="3" t="s">
        <v>854</v>
      </c>
      <c r="B509" s="8" t="s">
        <v>842</v>
      </c>
      <c r="C509" s="3" t="s">
        <v>767</v>
      </c>
      <c r="D509" s="6">
        <v>5000000</v>
      </c>
      <c r="E509" s="26">
        <f t="shared" si="6"/>
        <v>85</v>
      </c>
      <c r="F509" s="26">
        <v>0</v>
      </c>
      <c r="G509" s="3" t="s">
        <v>702</v>
      </c>
    </row>
    <row r="510" spans="1:7" ht="43.2" x14ac:dyDescent="0.3">
      <c r="A510" s="3" t="s">
        <v>854</v>
      </c>
      <c r="B510" s="8" t="s">
        <v>843</v>
      </c>
      <c r="C510" s="3" t="s">
        <v>767</v>
      </c>
      <c r="D510" s="6">
        <v>5000000</v>
      </c>
      <c r="E510" s="26">
        <f t="shared" si="6"/>
        <v>85</v>
      </c>
      <c r="F510" s="26">
        <v>0</v>
      </c>
      <c r="G510" s="3" t="s">
        <v>702</v>
      </c>
    </row>
    <row r="511" spans="1:7" ht="43.2" x14ac:dyDescent="0.3">
      <c r="A511" s="3" t="s">
        <v>854</v>
      </c>
      <c r="B511" s="8" t="s">
        <v>844</v>
      </c>
      <c r="C511" s="3" t="s">
        <v>767</v>
      </c>
      <c r="D511" s="6">
        <v>5000000</v>
      </c>
      <c r="E511" s="26">
        <f t="shared" si="6"/>
        <v>85</v>
      </c>
      <c r="F511" s="26">
        <v>0</v>
      </c>
      <c r="G511" s="3" t="s">
        <v>702</v>
      </c>
    </row>
    <row r="512" spans="1:7" ht="57.6" x14ac:dyDescent="0.3">
      <c r="A512" s="3" t="s">
        <v>854</v>
      </c>
      <c r="B512" s="8" t="s">
        <v>845</v>
      </c>
      <c r="C512" s="3" t="s">
        <v>767</v>
      </c>
      <c r="D512" s="6">
        <v>5000000</v>
      </c>
      <c r="E512" s="26">
        <f t="shared" si="6"/>
        <v>85</v>
      </c>
      <c r="F512" s="26">
        <v>0</v>
      </c>
      <c r="G512" s="3" t="s">
        <v>702</v>
      </c>
    </row>
    <row r="513" spans="1:7" ht="43.2" x14ac:dyDescent="0.3">
      <c r="A513" s="3" t="s">
        <v>854</v>
      </c>
      <c r="B513" s="8" t="s">
        <v>846</v>
      </c>
      <c r="C513" s="3" t="s">
        <v>767</v>
      </c>
      <c r="D513" s="6">
        <v>5000000</v>
      </c>
      <c r="E513" s="26">
        <f t="shared" si="6"/>
        <v>85</v>
      </c>
      <c r="F513" s="26">
        <v>0</v>
      </c>
      <c r="G513" s="3" t="s">
        <v>702</v>
      </c>
    </row>
    <row r="514" spans="1:7" ht="43.2" x14ac:dyDescent="0.3">
      <c r="A514" s="3" t="s">
        <v>854</v>
      </c>
      <c r="B514" s="8" t="s">
        <v>847</v>
      </c>
      <c r="C514" s="3" t="s">
        <v>767</v>
      </c>
      <c r="D514" s="6">
        <v>5000000</v>
      </c>
      <c r="E514" s="26">
        <f t="shared" si="6"/>
        <v>85</v>
      </c>
      <c r="F514" s="26">
        <v>0</v>
      </c>
      <c r="G514" s="3" t="s">
        <v>702</v>
      </c>
    </row>
    <row r="515" spans="1:7" ht="57.6" x14ac:dyDescent="0.3">
      <c r="A515" s="3" t="s">
        <v>854</v>
      </c>
      <c r="B515" s="8" t="s">
        <v>848</v>
      </c>
      <c r="C515" s="3" t="s">
        <v>767</v>
      </c>
      <c r="D515" s="6">
        <v>5000000</v>
      </c>
      <c r="E515" s="26">
        <f t="shared" si="6"/>
        <v>85</v>
      </c>
      <c r="F515" s="26">
        <v>0</v>
      </c>
      <c r="G515" s="3" t="s">
        <v>702</v>
      </c>
    </row>
    <row r="516" spans="1:7" ht="28.8" x14ac:dyDescent="0.3">
      <c r="A516" s="3" t="s">
        <v>854</v>
      </c>
      <c r="B516" s="8" t="s">
        <v>849</v>
      </c>
      <c r="C516" s="3" t="s">
        <v>767</v>
      </c>
      <c r="D516" s="6">
        <v>5000000</v>
      </c>
      <c r="E516" s="26">
        <f t="shared" si="6"/>
        <v>85</v>
      </c>
      <c r="F516" s="26">
        <v>0</v>
      </c>
      <c r="G516" s="3" t="s">
        <v>702</v>
      </c>
    </row>
    <row r="517" spans="1:7" ht="43.2" x14ac:dyDescent="0.3">
      <c r="A517" s="3" t="s">
        <v>854</v>
      </c>
      <c r="B517" s="8" t="s">
        <v>850</v>
      </c>
      <c r="C517" s="3" t="s">
        <v>767</v>
      </c>
      <c r="D517" s="6">
        <v>5000000</v>
      </c>
      <c r="E517" s="26">
        <f t="shared" si="6"/>
        <v>85</v>
      </c>
      <c r="F517" s="26">
        <v>0</v>
      </c>
      <c r="G517" s="3" t="s">
        <v>702</v>
      </c>
    </row>
    <row r="518" spans="1:7" ht="28.8" x14ac:dyDescent="0.3">
      <c r="A518" s="3" t="s">
        <v>854</v>
      </c>
      <c r="B518" s="8" t="s">
        <v>851</v>
      </c>
      <c r="C518" s="3" t="s">
        <v>767</v>
      </c>
      <c r="D518" s="6">
        <v>15000000</v>
      </c>
      <c r="E518" s="26">
        <f t="shared" si="6"/>
        <v>255</v>
      </c>
      <c r="F518" s="26">
        <v>0</v>
      </c>
      <c r="G518" s="3" t="s">
        <v>702</v>
      </c>
    </row>
    <row r="519" spans="1:7" ht="43.2" x14ac:dyDescent="0.3">
      <c r="A519" s="3" t="s">
        <v>854</v>
      </c>
      <c r="B519" s="8" t="s">
        <v>852</v>
      </c>
      <c r="C519" s="3" t="s">
        <v>767</v>
      </c>
      <c r="D519" s="6">
        <v>5000000</v>
      </c>
      <c r="E519" s="26">
        <f t="shared" si="6"/>
        <v>85</v>
      </c>
      <c r="F519" s="26">
        <v>0</v>
      </c>
      <c r="G519" s="3" t="s">
        <v>702</v>
      </c>
    </row>
    <row r="520" spans="1:7" ht="43.2" x14ac:dyDescent="0.3">
      <c r="A520" s="3" t="s">
        <v>854</v>
      </c>
      <c r="B520" s="8" t="s">
        <v>853</v>
      </c>
      <c r="C520" s="3" t="s">
        <v>767</v>
      </c>
      <c r="D520" s="6">
        <v>15000000</v>
      </c>
      <c r="E520" s="26">
        <f t="shared" si="6"/>
        <v>255</v>
      </c>
      <c r="F520" s="26">
        <v>0</v>
      </c>
      <c r="G520" s="3" t="s">
        <v>702</v>
      </c>
    </row>
    <row r="521" spans="1:7" ht="28.8" x14ac:dyDescent="0.3">
      <c r="A521" s="3" t="s">
        <v>877</v>
      </c>
      <c r="B521" s="8" t="s">
        <v>855</v>
      </c>
      <c r="C521" s="3" t="s">
        <v>856</v>
      </c>
      <c r="D521" s="17">
        <v>2000000</v>
      </c>
      <c r="E521" s="10">
        <v>34</v>
      </c>
      <c r="F521" s="10"/>
      <c r="G521" s="3" t="s">
        <v>857</v>
      </c>
    </row>
    <row r="522" spans="1:7" ht="28.8" x14ac:dyDescent="0.3">
      <c r="A522" s="3" t="s">
        <v>877</v>
      </c>
      <c r="B522" s="8" t="s">
        <v>858</v>
      </c>
      <c r="C522" s="30" t="s">
        <v>856</v>
      </c>
      <c r="D522" s="17">
        <v>10000000</v>
      </c>
      <c r="E522" s="10">
        <v>170</v>
      </c>
      <c r="F522" s="10"/>
      <c r="G522" s="3" t="s">
        <v>857</v>
      </c>
    </row>
    <row r="523" spans="1:7" x14ac:dyDescent="0.3">
      <c r="A523" s="3" t="s">
        <v>877</v>
      </c>
      <c r="B523" s="31" t="s">
        <v>859</v>
      </c>
      <c r="C523" s="30" t="s">
        <v>448</v>
      </c>
      <c r="D523" s="17">
        <v>1000000</v>
      </c>
      <c r="E523" s="10">
        <v>17</v>
      </c>
      <c r="F523" s="10"/>
      <c r="G523" s="3" t="s">
        <v>860</v>
      </c>
    </row>
    <row r="524" spans="1:7" x14ac:dyDescent="0.3">
      <c r="A524" s="3" t="s">
        <v>877</v>
      </c>
      <c r="B524" s="31" t="s">
        <v>861</v>
      </c>
      <c r="C524" s="30" t="s">
        <v>448</v>
      </c>
      <c r="D524" s="17">
        <v>4500000</v>
      </c>
      <c r="E524" s="10">
        <v>77</v>
      </c>
      <c r="F524" s="10"/>
      <c r="G524" s="3" t="s">
        <v>860</v>
      </c>
    </row>
    <row r="525" spans="1:7" ht="28.8" x14ac:dyDescent="0.3">
      <c r="A525" s="3" t="s">
        <v>877</v>
      </c>
      <c r="B525" s="31" t="s">
        <v>862</v>
      </c>
      <c r="C525" s="30" t="s">
        <v>448</v>
      </c>
      <c r="D525" s="17">
        <v>5000000</v>
      </c>
      <c r="E525" s="10">
        <v>85</v>
      </c>
      <c r="F525" s="10"/>
      <c r="G525" s="3" t="s">
        <v>860</v>
      </c>
    </row>
    <row r="526" spans="1:7" ht="43.2" x14ac:dyDescent="0.3">
      <c r="A526" s="3" t="s">
        <v>877</v>
      </c>
      <c r="B526" s="31" t="s">
        <v>863</v>
      </c>
      <c r="C526" s="30" t="s">
        <v>864</v>
      </c>
      <c r="D526" s="17">
        <v>2500000</v>
      </c>
      <c r="E526" s="10">
        <v>43</v>
      </c>
      <c r="F526" s="10"/>
      <c r="G526" s="3" t="s">
        <v>860</v>
      </c>
    </row>
    <row r="527" spans="1:7" ht="43.2" x14ac:dyDescent="0.3">
      <c r="A527" s="3" t="s">
        <v>877</v>
      </c>
      <c r="B527" s="31" t="s">
        <v>863</v>
      </c>
      <c r="C527" s="3" t="s">
        <v>865</v>
      </c>
      <c r="D527" s="17">
        <v>2500000</v>
      </c>
      <c r="E527" s="10">
        <v>43</v>
      </c>
      <c r="F527" s="10"/>
      <c r="G527" s="3" t="s">
        <v>860</v>
      </c>
    </row>
    <row r="528" spans="1:7" ht="43.2" x14ac:dyDescent="0.3">
      <c r="A528" s="3" t="s">
        <v>877</v>
      </c>
      <c r="B528" s="31" t="s">
        <v>863</v>
      </c>
      <c r="C528" s="3" t="s">
        <v>866</v>
      </c>
      <c r="D528" s="17">
        <v>5000000</v>
      </c>
      <c r="E528" s="10">
        <v>85</v>
      </c>
      <c r="F528" s="10"/>
      <c r="G528" s="3" t="s">
        <v>860</v>
      </c>
    </row>
    <row r="529" spans="1:7" ht="43.2" x14ac:dyDescent="0.3">
      <c r="A529" s="3" t="s">
        <v>877</v>
      </c>
      <c r="B529" s="31" t="s">
        <v>863</v>
      </c>
      <c r="C529" s="30" t="s">
        <v>867</v>
      </c>
      <c r="D529" s="17">
        <v>5000000</v>
      </c>
      <c r="E529" s="10">
        <v>85</v>
      </c>
      <c r="F529" s="10"/>
      <c r="G529" s="3" t="s">
        <v>860</v>
      </c>
    </row>
    <row r="530" spans="1:7" ht="28.8" x14ac:dyDescent="0.3">
      <c r="A530" s="3" t="s">
        <v>877</v>
      </c>
      <c r="B530" s="8" t="s">
        <v>868</v>
      </c>
      <c r="C530" s="3" t="s">
        <v>448</v>
      </c>
      <c r="D530" s="17">
        <v>20000000</v>
      </c>
      <c r="E530" s="10">
        <v>340</v>
      </c>
      <c r="F530" s="10"/>
      <c r="G530" s="3" t="s">
        <v>860</v>
      </c>
    </row>
    <row r="531" spans="1:7" ht="28.8" x14ac:dyDescent="0.3">
      <c r="A531" s="3" t="s">
        <v>877</v>
      </c>
      <c r="B531" s="8" t="s">
        <v>869</v>
      </c>
      <c r="C531" s="30" t="s">
        <v>870</v>
      </c>
      <c r="D531" s="17">
        <v>9000000</v>
      </c>
      <c r="E531" s="10">
        <v>153</v>
      </c>
      <c r="F531" s="10"/>
      <c r="G531" s="3" t="s">
        <v>860</v>
      </c>
    </row>
    <row r="532" spans="1:7" ht="28.8" x14ac:dyDescent="0.3">
      <c r="A532" s="3" t="s">
        <v>877</v>
      </c>
      <c r="B532" s="31" t="s">
        <v>871</v>
      </c>
      <c r="C532" s="30" t="s">
        <v>872</v>
      </c>
      <c r="D532" s="17">
        <v>11750000</v>
      </c>
      <c r="E532" s="10">
        <v>200</v>
      </c>
      <c r="F532" s="10"/>
      <c r="G532" s="3" t="s">
        <v>873</v>
      </c>
    </row>
    <row r="533" spans="1:7" ht="28.8" x14ac:dyDescent="0.3">
      <c r="A533" s="3" t="s">
        <v>877</v>
      </c>
      <c r="B533" s="31" t="s">
        <v>874</v>
      </c>
      <c r="C533" s="30" t="s">
        <v>872</v>
      </c>
      <c r="D533" s="17">
        <v>6500000</v>
      </c>
      <c r="E533" s="10">
        <v>111</v>
      </c>
      <c r="F533" s="10"/>
      <c r="G533" s="3"/>
    </row>
    <row r="534" spans="1:7" ht="28.8" x14ac:dyDescent="0.3">
      <c r="A534" s="3" t="s">
        <v>877</v>
      </c>
      <c r="B534" s="31" t="s">
        <v>875</v>
      </c>
      <c r="C534" s="30" t="s">
        <v>872</v>
      </c>
      <c r="D534" s="17">
        <v>6500000</v>
      </c>
      <c r="E534" s="10">
        <v>111</v>
      </c>
      <c r="F534" s="10"/>
      <c r="G534" s="3"/>
    </row>
    <row r="535" spans="1:7" ht="43.2" x14ac:dyDescent="0.3">
      <c r="A535" s="3" t="s">
        <v>877</v>
      </c>
      <c r="B535" s="31" t="s">
        <v>949</v>
      </c>
      <c r="C535" s="30" t="s">
        <v>872</v>
      </c>
      <c r="D535" s="17">
        <v>500000</v>
      </c>
      <c r="E535" s="10"/>
      <c r="F535" s="10"/>
      <c r="G535" s="3"/>
    </row>
    <row r="536" spans="1:7" ht="43.2" x14ac:dyDescent="0.3">
      <c r="A536" s="3" t="s">
        <v>877</v>
      </c>
      <c r="B536" s="31" t="s">
        <v>876</v>
      </c>
      <c r="C536" s="30" t="s">
        <v>872</v>
      </c>
      <c r="D536" s="17">
        <v>8600000</v>
      </c>
      <c r="E536" s="10">
        <v>146</v>
      </c>
      <c r="F536" s="10"/>
      <c r="G536" s="3"/>
    </row>
    <row r="537" spans="1:7" ht="273.60000000000002" x14ac:dyDescent="0.3">
      <c r="A537" s="8" t="s">
        <v>878</v>
      </c>
      <c r="B537" s="8" t="s">
        <v>879</v>
      </c>
      <c r="C537" s="8" t="s">
        <v>880</v>
      </c>
      <c r="D537" s="17">
        <v>1000000</v>
      </c>
      <c r="E537" s="10">
        <v>17</v>
      </c>
      <c r="F537" s="10"/>
      <c r="G537" s="3"/>
    </row>
    <row r="538" spans="1:7" x14ac:dyDescent="0.3">
      <c r="A538" s="8" t="s">
        <v>878</v>
      </c>
      <c r="B538" s="8" t="s">
        <v>881</v>
      </c>
      <c r="C538" s="8" t="s">
        <v>882</v>
      </c>
      <c r="D538" s="17">
        <v>2000000</v>
      </c>
      <c r="E538" s="10">
        <v>34</v>
      </c>
      <c r="F538" s="10"/>
      <c r="G538" s="3"/>
    </row>
    <row r="539" spans="1:7" x14ac:dyDescent="0.3">
      <c r="A539" s="8" t="s">
        <v>878</v>
      </c>
      <c r="B539" s="8" t="s">
        <v>881</v>
      </c>
      <c r="C539" s="8" t="s">
        <v>883</v>
      </c>
      <c r="D539" s="17">
        <v>2000000</v>
      </c>
      <c r="E539" s="10">
        <v>34</v>
      </c>
      <c r="F539" s="10"/>
      <c r="G539" s="3"/>
    </row>
    <row r="540" spans="1:7" x14ac:dyDescent="0.3">
      <c r="A540" s="8" t="s">
        <v>878</v>
      </c>
      <c r="B540" s="8" t="s">
        <v>881</v>
      </c>
      <c r="C540" s="8" t="s">
        <v>884</v>
      </c>
      <c r="D540" s="17">
        <v>2000000</v>
      </c>
      <c r="E540" s="10">
        <v>34</v>
      </c>
      <c r="F540" s="10"/>
      <c r="G540" s="3"/>
    </row>
    <row r="541" spans="1:7" ht="86.4" x14ac:dyDescent="0.3">
      <c r="A541" s="8" t="s">
        <v>885</v>
      </c>
      <c r="B541" s="8" t="s">
        <v>886</v>
      </c>
      <c r="C541" s="8" t="s">
        <v>887</v>
      </c>
      <c r="D541" s="17">
        <v>1000000</v>
      </c>
      <c r="E541" s="10">
        <v>20</v>
      </c>
      <c r="F541" s="10"/>
      <c r="G541" s="32" t="s">
        <v>888</v>
      </c>
    </row>
    <row r="542" spans="1:7" ht="100.8" x14ac:dyDescent="0.3">
      <c r="A542" s="8" t="s">
        <v>885</v>
      </c>
      <c r="B542" s="8" t="s">
        <v>889</v>
      </c>
      <c r="C542" s="8" t="s">
        <v>890</v>
      </c>
      <c r="D542" s="17">
        <v>5000000</v>
      </c>
      <c r="E542" s="10">
        <v>5</v>
      </c>
      <c r="F542" s="10"/>
      <c r="G542" s="32" t="s">
        <v>891</v>
      </c>
    </row>
    <row r="543" spans="1:7" ht="57.6" x14ac:dyDescent="0.3">
      <c r="A543" s="8" t="s">
        <v>885</v>
      </c>
      <c r="B543" s="8" t="s">
        <v>892</v>
      </c>
      <c r="C543" s="8" t="s">
        <v>893</v>
      </c>
      <c r="D543" s="17">
        <v>15000000</v>
      </c>
      <c r="E543" s="10">
        <v>170</v>
      </c>
      <c r="F543" s="10"/>
      <c r="G543" s="32" t="s">
        <v>894</v>
      </c>
    </row>
    <row r="544" spans="1:7" ht="28.8" x14ac:dyDescent="0.3">
      <c r="A544" s="8" t="s">
        <v>885</v>
      </c>
      <c r="B544" s="8" t="s">
        <v>895</v>
      </c>
      <c r="C544" s="8" t="s">
        <v>896</v>
      </c>
      <c r="D544" s="17">
        <v>20000000</v>
      </c>
      <c r="E544" s="10">
        <v>340</v>
      </c>
      <c r="F544" s="10"/>
      <c r="G544" s="3"/>
    </row>
    <row r="545" spans="1:7" x14ac:dyDescent="0.3">
      <c r="A545" s="8" t="s">
        <v>885</v>
      </c>
      <c r="B545" s="8"/>
      <c r="C545" s="8" t="s">
        <v>897</v>
      </c>
      <c r="D545" s="17"/>
      <c r="E545" s="10"/>
      <c r="F545" s="10"/>
      <c r="G545" s="3"/>
    </row>
    <row r="546" spans="1:7" x14ac:dyDescent="0.3">
      <c r="A546" s="8" t="s">
        <v>885</v>
      </c>
      <c r="B546" s="8"/>
      <c r="C546" s="8" t="s">
        <v>898</v>
      </c>
      <c r="D546" s="17">
        <v>1000000</v>
      </c>
      <c r="E546" s="10">
        <v>17</v>
      </c>
      <c r="F546" s="10"/>
      <c r="G546" s="32" t="s">
        <v>899</v>
      </c>
    </row>
    <row r="547" spans="1:7" x14ac:dyDescent="0.3">
      <c r="A547" s="8" t="s">
        <v>885</v>
      </c>
      <c r="B547" s="8"/>
      <c r="C547" s="8" t="s">
        <v>900</v>
      </c>
      <c r="D547" s="17">
        <v>5000000</v>
      </c>
      <c r="E547" s="10">
        <v>85</v>
      </c>
      <c r="F547" s="10"/>
      <c r="G547" s="32" t="s">
        <v>901</v>
      </c>
    </row>
    <row r="548" spans="1:7" ht="172.8" x14ac:dyDescent="0.3">
      <c r="A548" s="8" t="s">
        <v>885</v>
      </c>
      <c r="B548" s="8" t="s">
        <v>902</v>
      </c>
      <c r="C548" s="8" t="s">
        <v>903</v>
      </c>
      <c r="D548" s="17">
        <v>1500000</v>
      </c>
      <c r="E548" s="10">
        <v>36</v>
      </c>
      <c r="F548" s="10"/>
      <c r="G548" s="32" t="s">
        <v>904</v>
      </c>
    </row>
    <row r="549" spans="1:7" ht="115.2" x14ac:dyDescent="0.3">
      <c r="A549" s="8" t="s">
        <v>885</v>
      </c>
      <c r="B549" s="8" t="s">
        <v>905</v>
      </c>
      <c r="C549" s="8" t="s">
        <v>906</v>
      </c>
      <c r="D549" s="17">
        <v>3000000</v>
      </c>
      <c r="E549" s="10">
        <v>51</v>
      </c>
      <c r="F549" s="10"/>
      <c r="G549" s="32" t="s">
        <v>907</v>
      </c>
    </row>
    <row r="550" spans="1:7" ht="57.6" x14ac:dyDescent="0.3">
      <c r="A550" s="8" t="s">
        <v>885</v>
      </c>
      <c r="B550" s="8" t="s">
        <v>908</v>
      </c>
      <c r="C550" s="8" t="s">
        <v>909</v>
      </c>
      <c r="D550" s="17">
        <v>3000000</v>
      </c>
      <c r="E550" s="10">
        <v>51</v>
      </c>
      <c r="F550" s="10"/>
      <c r="G550" s="32" t="s">
        <v>910</v>
      </c>
    </row>
    <row r="551" spans="1:7" ht="115.2" x14ac:dyDescent="0.3">
      <c r="A551" s="8" t="s">
        <v>885</v>
      </c>
      <c r="B551" s="8" t="s">
        <v>911</v>
      </c>
      <c r="C551" s="8" t="s">
        <v>912</v>
      </c>
      <c r="D551" s="17">
        <v>5000000</v>
      </c>
      <c r="E551" s="10">
        <v>85</v>
      </c>
      <c r="F551" s="10"/>
      <c r="G551" s="32" t="s">
        <v>910</v>
      </c>
    </row>
    <row r="552" spans="1:7" ht="72" x14ac:dyDescent="0.3">
      <c r="A552" s="8" t="s">
        <v>885</v>
      </c>
      <c r="B552" s="8" t="s">
        <v>913</v>
      </c>
      <c r="C552" s="8" t="s">
        <v>914</v>
      </c>
      <c r="D552" s="17">
        <v>3000000</v>
      </c>
      <c r="E552" s="10">
        <v>51</v>
      </c>
      <c r="F552" s="10"/>
      <c r="G552" s="32" t="s">
        <v>910</v>
      </c>
    </row>
    <row r="553" spans="1:7" ht="144" x14ac:dyDescent="0.3">
      <c r="A553" s="8" t="s">
        <v>885</v>
      </c>
      <c r="B553" s="8" t="s">
        <v>915</v>
      </c>
      <c r="C553" s="8" t="s">
        <v>916</v>
      </c>
      <c r="D553" s="17">
        <v>5000000</v>
      </c>
      <c r="E553" s="10">
        <v>85</v>
      </c>
      <c r="F553" s="10"/>
      <c r="G553" s="32" t="s">
        <v>910</v>
      </c>
    </row>
    <row r="554" spans="1:7" ht="86.4" x14ac:dyDescent="0.3">
      <c r="A554" s="8" t="s">
        <v>885</v>
      </c>
      <c r="B554" s="8" t="s">
        <v>917</v>
      </c>
      <c r="C554" s="8" t="s">
        <v>918</v>
      </c>
      <c r="D554" s="17">
        <v>500000</v>
      </c>
      <c r="E554" s="33">
        <v>4</v>
      </c>
      <c r="F554" s="10"/>
      <c r="G554" s="32" t="s">
        <v>919</v>
      </c>
    </row>
    <row r="555" spans="1:7" ht="273.60000000000002" x14ac:dyDescent="0.3">
      <c r="A555" s="8" t="s">
        <v>920</v>
      </c>
      <c r="B555" s="8" t="s">
        <v>873</v>
      </c>
      <c r="C555" s="8" t="s">
        <v>921</v>
      </c>
      <c r="D555" s="17">
        <v>35000000</v>
      </c>
      <c r="E555" s="10">
        <v>595</v>
      </c>
      <c r="F555" s="10"/>
      <c r="G555" s="3"/>
    </row>
    <row r="556" spans="1:7" ht="72" x14ac:dyDescent="0.3">
      <c r="A556" s="8" t="s">
        <v>920</v>
      </c>
      <c r="B556" s="8" t="s">
        <v>922</v>
      </c>
      <c r="C556" s="8" t="s">
        <v>923</v>
      </c>
      <c r="D556" s="17">
        <v>480000</v>
      </c>
      <c r="E556" s="10">
        <v>8</v>
      </c>
      <c r="F556" s="10"/>
      <c r="G556" s="3"/>
    </row>
    <row r="557" spans="1:7" ht="100.8" x14ac:dyDescent="0.3">
      <c r="A557" s="8" t="s">
        <v>920</v>
      </c>
      <c r="B557" s="8" t="s">
        <v>922</v>
      </c>
      <c r="C557" s="8" t="s">
        <v>924</v>
      </c>
      <c r="D557" s="17">
        <v>200000</v>
      </c>
      <c r="E557" s="10">
        <v>3</v>
      </c>
      <c r="F557" s="10"/>
      <c r="G557" s="3"/>
    </row>
    <row r="558" spans="1:7" ht="57.6" x14ac:dyDescent="0.3">
      <c r="A558" s="8" t="s">
        <v>920</v>
      </c>
      <c r="B558" s="8" t="s">
        <v>950</v>
      </c>
      <c r="C558" s="8" t="s">
        <v>954</v>
      </c>
      <c r="D558" s="17">
        <v>20000000</v>
      </c>
      <c r="E558" s="10">
        <v>340</v>
      </c>
      <c r="F558" s="10"/>
      <c r="G558" s="3"/>
    </row>
    <row r="559" spans="1:7" ht="216" x14ac:dyDescent="0.3">
      <c r="A559" s="8" t="s">
        <v>920</v>
      </c>
      <c r="B559" s="8" t="s">
        <v>950</v>
      </c>
      <c r="C559" s="8" t="s">
        <v>953</v>
      </c>
      <c r="D559" s="17">
        <v>1069150</v>
      </c>
      <c r="E559" s="10">
        <v>17</v>
      </c>
      <c r="F559" s="10"/>
      <c r="G559" s="3"/>
    </row>
    <row r="560" spans="1:7" ht="409.6" x14ac:dyDescent="0.3">
      <c r="A560" s="8" t="s">
        <v>920</v>
      </c>
      <c r="B560" s="8" t="s">
        <v>951</v>
      </c>
      <c r="C560" s="8" t="s">
        <v>952</v>
      </c>
      <c r="D560" s="17">
        <v>75000000</v>
      </c>
      <c r="E560" s="10">
        <v>1275</v>
      </c>
      <c r="F560" s="10"/>
      <c r="G560" s="3"/>
    </row>
    <row r="561" spans="1:7" ht="187.2" x14ac:dyDescent="0.3">
      <c r="A561" s="8" t="s">
        <v>920</v>
      </c>
      <c r="B561" s="8" t="s">
        <v>955</v>
      </c>
      <c r="C561" s="8" t="s">
        <v>957</v>
      </c>
      <c r="D561" s="17">
        <v>4000301</v>
      </c>
      <c r="E561" s="10">
        <v>68</v>
      </c>
      <c r="F561" s="10"/>
      <c r="G561" s="3"/>
    </row>
    <row r="562" spans="1:7" ht="216" x14ac:dyDescent="0.3">
      <c r="A562" s="8" t="s">
        <v>920</v>
      </c>
      <c r="B562" s="8" t="s">
        <v>956</v>
      </c>
      <c r="C562" s="8" t="s">
        <v>958</v>
      </c>
      <c r="D562" s="17">
        <v>22500000</v>
      </c>
      <c r="E562" s="10">
        <v>382</v>
      </c>
      <c r="F562" s="10"/>
      <c r="G562" s="3"/>
    </row>
    <row r="563" spans="1:7" ht="115.2" x14ac:dyDescent="0.3">
      <c r="A563" s="8" t="s">
        <v>920</v>
      </c>
      <c r="B563" s="8" t="s">
        <v>925</v>
      </c>
      <c r="C563" s="8" t="s">
        <v>926</v>
      </c>
      <c r="D563" s="17">
        <v>40000000</v>
      </c>
      <c r="E563" s="10">
        <v>680</v>
      </c>
      <c r="F563" s="10"/>
      <c r="G563" s="3"/>
    </row>
    <row r="564" spans="1:7" ht="100.8" x14ac:dyDescent="0.3">
      <c r="A564" s="8" t="s">
        <v>920</v>
      </c>
      <c r="B564" s="8" t="s">
        <v>925</v>
      </c>
      <c r="C564" s="8" t="s">
        <v>927</v>
      </c>
      <c r="D564" s="17">
        <v>350000</v>
      </c>
      <c r="E564" s="10">
        <v>6</v>
      </c>
      <c r="F564" s="10"/>
      <c r="G564" s="3"/>
    </row>
    <row r="565" spans="1:7" ht="100.8" x14ac:dyDescent="0.3">
      <c r="A565" s="8" t="s">
        <v>920</v>
      </c>
      <c r="B565" s="8" t="s">
        <v>925</v>
      </c>
      <c r="C565" s="8" t="s">
        <v>928</v>
      </c>
      <c r="D565" s="17">
        <v>400000</v>
      </c>
      <c r="E565" s="10">
        <v>6</v>
      </c>
      <c r="F565" s="10"/>
      <c r="G565" s="3"/>
    </row>
    <row r="566" spans="1:7" ht="409.6" x14ac:dyDescent="0.3">
      <c r="A566" s="8" t="s">
        <v>920</v>
      </c>
      <c r="B566" s="8" t="s">
        <v>959</v>
      </c>
      <c r="C566" s="8" t="s">
        <v>960</v>
      </c>
      <c r="D566" s="17">
        <v>100000000</v>
      </c>
      <c r="E566" s="10">
        <v>1700</v>
      </c>
      <c r="F566" s="10"/>
      <c r="G566" s="3"/>
    </row>
    <row r="567" spans="1:7" ht="345.6" x14ac:dyDescent="0.3">
      <c r="A567" s="8" t="s">
        <v>920</v>
      </c>
      <c r="B567" s="8" t="s">
        <v>929</v>
      </c>
      <c r="C567" s="8" t="s">
        <v>930</v>
      </c>
      <c r="D567" s="17">
        <v>75000000</v>
      </c>
      <c r="E567" s="10">
        <v>1275</v>
      </c>
      <c r="F567" s="10"/>
      <c r="G567" s="3"/>
    </row>
    <row r="568" spans="1:7" ht="129.6" x14ac:dyDescent="0.3">
      <c r="A568" s="66" t="s">
        <v>1086</v>
      </c>
      <c r="B568" s="66" t="s">
        <v>961</v>
      </c>
      <c r="C568" s="62" t="s">
        <v>962</v>
      </c>
      <c r="D568" s="69">
        <v>50000000</v>
      </c>
      <c r="E568" s="62">
        <v>100</v>
      </c>
      <c r="F568" s="66" t="s">
        <v>963</v>
      </c>
      <c r="G568" s="66" t="s">
        <v>1087</v>
      </c>
    </row>
    <row r="569" spans="1:7" ht="43.2" x14ac:dyDescent="0.3">
      <c r="A569" s="66" t="s">
        <v>1086</v>
      </c>
      <c r="B569" s="66" t="s">
        <v>964</v>
      </c>
      <c r="C569" s="44" t="s">
        <v>965</v>
      </c>
      <c r="D569" s="70">
        <v>3400000</v>
      </c>
      <c r="E569" s="70"/>
      <c r="F569" s="71"/>
      <c r="G569" s="57" t="s">
        <v>1088</v>
      </c>
    </row>
    <row r="570" spans="1:7" ht="43.2" x14ac:dyDescent="0.3">
      <c r="A570" s="66" t="s">
        <v>1086</v>
      </c>
      <c r="B570" s="66" t="s">
        <v>966</v>
      </c>
      <c r="C570" s="44" t="s">
        <v>967</v>
      </c>
      <c r="D570" s="70">
        <v>3500000</v>
      </c>
      <c r="E570" s="70"/>
      <c r="F570" s="71"/>
      <c r="G570" s="57" t="s">
        <v>1088</v>
      </c>
    </row>
    <row r="571" spans="1:7" ht="28.8" x14ac:dyDescent="0.3">
      <c r="A571" s="66" t="s">
        <v>1086</v>
      </c>
      <c r="B571" s="66" t="s">
        <v>968</v>
      </c>
      <c r="C571" s="44" t="s">
        <v>969</v>
      </c>
      <c r="D571" s="45">
        <v>8690000</v>
      </c>
      <c r="E571" s="45"/>
      <c r="F571" s="72"/>
      <c r="G571" s="57" t="s">
        <v>1088</v>
      </c>
    </row>
    <row r="572" spans="1:7" ht="28.8" x14ac:dyDescent="0.3">
      <c r="A572" s="66" t="s">
        <v>1086</v>
      </c>
      <c r="B572" s="66" t="s">
        <v>970</v>
      </c>
      <c r="C572" s="44" t="s">
        <v>971</v>
      </c>
      <c r="D572" s="45">
        <v>921000</v>
      </c>
      <c r="E572" s="45"/>
      <c r="F572" s="72"/>
      <c r="G572" s="57" t="s">
        <v>1088</v>
      </c>
    </row>
    <row r="573" spans="1:7" ht="28.8" x14ac:dyDescent="0.3">
      <c r="A573" s="66" t="s">
        <v>1086</v>
      </c>
      <c r="B573" s="66" t="s">
        <v>972</v>
      </c>
      <c r="C573" s="44" t="s">
        <v>973</v>
      </c>
      <c r="D573" s="45">
        <v>600000</v>
      </c>
      <c r="E573" s="45"/>
      <c r="F573" s="73"/>
      <c r="G573" s="57" t="s">
        <v>1088</v>
      </c>
    </row>
    <row r="574" spans="1:7" ht="43.2" x14ac:dyDescent="0.3">
      <c r="A574" s="66" t="s">
        <v>1086</v>
      </c>
      <c r="B574" s="66" t="s">
        <v>974</v>
      </c>
      <c r="C574" s="44" t="s">
        <v>975</v>
      </c>
      <c r="D574" s="45">
        <v>1188000</v>
      </c>
      <c r="E574" s="45"/>
      <c r="F574" s="73"/>
      <c r="G574" s="57" t="s">
        <v>1089</v>
      </c>
    </row>
    <row r="575" spans="1:7" ht="43.2" x14ac:dyDescent="0.3">
      <c r="A575" s="66" t="s">
        <v>1086</v>
      </c>
      <c r="B575" s="66" t="s">
        <v>976</v>
      </c>
      <c r="C575" s="44" t="s">
        <v>977</v>
      </c>
      <c r="D575" s="45">
        <v>5985000</v>
      </c>
      <c r="E575" s="45"/>
      <c r="F575" s="73"/>
      <c r="G575" s="57" t="s">
        <v>1088</v>
      </c>
    </row>
    <row r="576" spans="1:7" ht="43.2" x14ac:dyDescent="0.3">
      <c r="A576" s="66" t="s">
        <v>1086</v>
      </c>
      <c r="B576" s="66" t="s">
        <v>978</v>
      </c>
      <c r="C576" s="44" t="s">
        <v>979</v>
      </c>
      <c r="D576" s="45">
        <v>3000000</v>
      </c>
      <c r="E576" s="45"/>
      <c r="F576" s="73"/>
      <c r="G576" s="57" t="s">
        <v>1088</v>
      </c>
    </row>
    <row r="577" spans="1:7" ht="72" x14ac:dyDescent="0.3">
      <c r="A577" s="66" t="s">
        <v>1086</v>
      </c>
      <c r="B577" s="66" t="s">
        <v>980</v>
      </c>
      <c r="C577" s="44" t="s">
        <v>981</v>
      </c>
      <c r="D577" s="45">
        <v>3300000</v>
      </c>
      <c r="E577" s="45"/>
      <c r="F577" s="73"/>
      <c r="G577" s="57" t="s">
        <v>1088</v>
      </c>
    </row>
    <row r="578" spans="1:7" ht="28.8" x14ac:dyDescent="0.3">
      <c r="A578" s="66" t="s">
        <v>1086</v>
      </c>
      <c r="B578" s="66" t="s">
        <v>982</v>
      </c>
      <c r="C578" s="44" t="s">
        <v>983</v>
      </c>
      <c r="D578" s="45">
        <v>900000</v>
      </c>
      <c r="E578" s="45"/>
      <c r="F578" s="73"/>
      <c r="G578" s="57" t="s">
        <v>1088</v>
      </c>
    </row>
    <row r="579" spans="1:7" ht="72" x14ac:dyDescent="0.3">
      <c r="A579" s="66" t="s">
        <v>1086</v>
      </c>
      <c r="B579" s="66" t="s">
        <v>984</v>
      </c>
      <c r="C579" s="44" t="s">
        <v>985</v>
      </c>
      <c r="D579" s="45">
        <v>10000000</v>
      </c>
      <c r="E579" s="45"/>
      <c r="F579" s="74"/>
      <c r="G579" s="57" t="s">
        <v>1090</v>
      </c>
    </row>
    <row r="580" spans="1:7" ht="86.4" x14ac:dyDescent="0.3">
      <c r="A580" s="66" t="s">
        <v>1086</v>
      </c>
      <c r="B580" s="75" t="s">
        <v>986</v>
      </c>
      <c r="C580" s="75" t="s">
        <v>987</v>
      </c>
      <c r="D580" s="76">
        <v>4000000</v>
      </c>
      <c r="E580" s="77" t="s">
        <v>988</v>
      </c>
      <c r="F580" s="64">
        <v>8</v>
      </c>
      <c r="G580" s="75" t="s">
        <v>1091</v>
      </c>
    </row>
    <row r="581" spans="1:7" ht="86.4" x14ac:dyDescent="0.3">
      <c r="A581" s="66" t="s">
        <v>1086</v>
      </c>
      <c r="B581" s="75" t="s">
        <v>989</v>
      </c>
      <c r="C581" s="75" t="s">
        <v>990</v>
      </c>
      <c r="D581" s="78">
        <v>5500000</v>
      </c>
      <c r="E581" s="77" t="s">
        <v>988</v>
      </c>
      <c r="F581" s="64">
        <v>8</v>
      </c>
      <c r="G581" s="75" t="s">
        <v>1091</v>
      </c>
    </row>
    <row r="582" spans="1:7" ht="129.6" x14ac:dyDescent="0.3">
      <c r="A582" s="66" t="s">
        <v>1086</v>
      </c>
      <c r="B582" s="79" t="s">
        <v>991</v>
      </c>
      <c r="C582" s="79" t="s">
        <v>992</v>
      </c>
      <c r="D582" s="80">
        <v>1575000</v>
      </c>
      <c r="E582" s="79">
        <v>4</v>
      </c>
      <c r="F582" s="79">
        <v>4</v>
      </c>
      <c r="G582" s="79" t="s">
        <v>1092</v>
      </c>
    </row>
    <row r="583" spans="1:7" ht="158.4" x14ac:dyDescent="0.3">
      <c r="A583" s="66" t="s">
        <v>1086</v>
      </c>
      <c r="B583" s="79" t="s">
        <v>993</v>
      </c>
      <c r="C583" s="79" t="s">
        <v>994</v>
      </c>
      <c r="D583" s="80">
        <v>3150000</v>
      </c>
      <c r="E583" s="79">
        <v>8</v>
      </c>
      <c r="F583" s="79">
        <v>8</v>
      </c>
      <c r="G583" s="79" t="s">
        <v>1093</v>
      </c>
    </row>
    <row r="584" spans="1:7" ht="129.6" x14ac:dyDescent="0.3">
      <c r="A584" s="66" t="s">
        <v>1086</v>
      </c>
      <c r="B584" s="79" t="s">
        <v>995</v>
      </c>
      <c r="C584" s="79" t="s">
        <v>996</v>
      </c>
      <c r="D584" s="80">
        <v>1575000</v>
      </c>
      <c r="E584" s="79">
        <v>4</v>
      </c>
      <c r="F584" s="79">
        <v>4</v>
      </c>
      <c r="G584" s="79" t="s">
        <v>1094</v>
      </c>
    </row>
    <row r="585" spans="1:7" ht="144" x14ac:dyDescent="0.3">
      <c r="A585" s="66" t="s">
        <v>1086</v>
      </c>
      <c r="B585" s="79" t="s">
        <v>997</v>
      </c>
      <c r="C585" s="79" t="s">
        <v>998</v>
      </c>
      <c r="D585" s="80">
        <v>450000</v>
      </c>
      <c r="E585" s="79" t="s">
        <v>999</v>
      </c>
      <c r="F585" s="79"/>
      <c r="G585" s="79" t="s">
        <v>1094</v>
      </c>
    </row>
    <row r="586" spans="1:7" ht="129.6" x14ac:dyDescent="0.3">
      <c r="A586" s="66" t="s">
        <v>1086</v>
      </c>
      <c r="B586" s="79" t="s">
        <v>1000</v>
      </c>
      <c r="C586" s="79" t="s">
        <v>1001</v>
      </c>
      <c r="D586" s="80">
        <v>3150000</v>
      </c>
      <c r="E586" s="79">
        <v>8</v>
      </c>
      <c r="F586" s="79">
        <v>8</v>
      </c>
      <c r="G586" s="79" t="s">
        <v>1094</v>
      </c>
    </row>
    <row r="587" spans="1:7" ht="129.6" x14ac:dyDescent="0.3">
      <c r="A587" s="66" t="s">
        <v>1086</v>
      </c>
      <c r="B587" s="79" t="s">
        <v>1002</v>
      </c>
      <c r="C587" s="75" t="s">
        <v>1003</v>
      </c>
      <c r="D587" s="80">
        <v>1575000</v>
      </c>
      <c r="E587" s="79">
        <v>4</v>
      </c>
      <c r="F587" s="79">
        <v>4</v>
      </c>
      <c r="G587" s="79" t="s">
        <v>1094</v>
      </c>
    </row>
    <row r="588" spans="1:7" ht="129.6" x14ac:dyDescent="0.3">
      <c r="A588" s="66" t="s">
        <v>1086</v>
      </c>
      <c r="B588" s="79" t="s">
        <v>1004</v>
      </c>
      <c r="C588" s="66" t="s">
        <v>1005</v>
      </c>
      <c r="D588" s="80">
        <v>1575000</v>
      </c>
      <c r="E588" s="79">
        <v>4</v>
      </c>
      <c r="F588" s="79">
        <v>4</v>
      </c>
      <c r="G588" s="79" t="s">
        <v>1094</v>
      </c>
    </row>
    <row r="589" spans="1:7" ht="129.6" x14ac:dyDescent="0.3">
      <c r="A589" s="66" t="s">
        <v>1086</v>
      </c>
      <c r="B589" s="79" t="s">
        <v>1006</v>
      </c>
      <c r="C589" s="79" t="s">
        <v>1007</v>
      </c>
      <c r="D589" s="80">
        <v>4750000</v>
      </c>
      <c r="E589" s="79">
        <v>15</v>
      </c>
      <c r="F589" s="79">
        <v>15</v>
      </c>
      <c r="G589" s="79" t="s">
        <v>1095</v>
      </c>
    </row>
    <row r="590" spans="1:7" ht="158.4" x14ac:dyDescent="0.3">
      <c r="A590" s="66" t="s">
        <v>1086</v>
      </c>
      <c r="B590" s="79" t="s">
        <v>1008</v>
      </c>
      <c r="C590" s="79" t="s">
        <v>1009</v>
      </c>
      <c r="D590" s="80">
        <v>1575000</v>
      </c>
      <c r="E590" s="79">
        <v>4</v>
      </c>
      <c r="F590" s="79">
        <v>4</v>
      </c>
      <c r="G590" s="79" t="s">
        <v>1096</v>
      </c>
    </row>
    <row r="591" spans="1:7" ht="187.2" x14ac:dyDescent="0.3">
      <c r="A591" s="66" t="s">
        <v>1086</v>
      </c>
      <c r="B591" s="79" t="s">
        <v>1010</v>
      </c>
      <c r="C591" s="79" t="s">
        <v>1011</v>
      </c>
      <c r="D591" s="80">
        <v>5000000</v>
      </c>
      <c r="E591" s="79" t="s">
        <v>999</v>
      </c>
      <c r="F591" s="81"/>
      <c r="G591" s="79" t="s">
        <v>1097</v>
      </c>
    </row>
    <row r="592" spans="1:7" ht="129.6" x14ac:dyDescent="0.3">
      <c r="A592" s="66" t="s">
        <v>1086</v>
      </c>
      <c r="B592" s="79" t="s">
        <v>1012</v>
      </c>
      <c r="C592" s="79" t="s">
        <v>1013</v>
      </c>
      <c r="D592" s="80">
        <v>1050000</v>
      </c>
      <c r="E592" s="79">
        <v>4</v>
      </c>
      <c r="F592" s="79">
        <v>4</v>
      </c>
      <c r="G592" s="79" t="s">
        <v>1098</v>
      </c>
    </row>
    <row r="593" spans="1:7" ht="129.6" x14ac:dyDescent="0.3">
      <c r="A593" s="66" t="s">
        <v>1086</v>
      </c>
      <c r="B593" s="79" t="s">
        <v>1014</v>
      </c>
      <c r="C593" s="79" t="s">
        <v>1015</v>
      </c>
      <c r="D593" s="80">
        <v>3150000</v>
      </c>
      <c r="E593" s="79">
        <v>8</v>
      </c>
      <c r="F593" s="79">
        <v>8</v>
      </c>
      <c r="G593" s="79" t="s">
        <v>1098</v>
      </c>
    </row>
    <row r="594" spans="1:7" ht="129.6" x14ac:dyDescent="0.3">
      <c r="A594" s="66" t="s">
        <v>1086</v>
      </c>
      <c r="B594" s="79" t="s">
        <v>1016</v>
      </c>
      <c r="C594" s="79" t="s">
        <v>1013</v>
      </c>
      <c r="D594" s="80">
        <v>1050000</v>
      </c>
      <c r="E594" s="79">
        <v>4</v>
      </c>
      <c r="F594" s="79">
        <v>4</v>
      </c>
      <c r="G594" s="79" t="s">
        <v>1098</v>
      </c>
    </row>
    <row r="595" spans="1:7" ht="129.6" x14ac:dyDescent="0.3">
      <c r="A595" s="66" t="s">
        <v>1086</v>
      </c>
      <c r="B595" s="79" t="s">
        <v>1017</v>
      </c>
      <c r="C595" s="79" t="s">
        <v>1018</v>
      </c>
      <c r="D595" s="80">
        <v>1050000</v>
      </c>
      <c r="E595" s="79">
        <v>4</v>
      </c>
      <c r="F595" s="79">
        <v>4</v>
      </c>
      <c r="G595" s="79" t="s">
        <v>1094</v>
      </c>
    </row>
    <row r="596" spans="1:7" ht="57.6" x14ac:dyDescent="0.3">
      <c r="A596" s="66" t="s">
        <v>1086</v>
      </c>
      <c r="B596" s="82" t="s">
        <v>1019</v>
      </c>
      <c r="C596" s="82" t="s">
        <v>1020</v>
      </c>
      <c r="D596" s="83">
        <v>2000000</v>
      </c>
      <c r="E596" s="75">
        <v>42</v>
      </c>
      <c r="F596" s="64">
        <v>0</v>
      </c>
      <c r="G596" s="75" t="s">
        <v>1099</v>
      </c>
    </row>
    <row r="597" spans="1:7" ht="57.6" x14ac:dyDescent="0.3">
      <c r="A597" s="66" t="s">
        <v>1086</v>
      </c>
      <c r="B597" s="82" t="s">
        <v>1021</v>
      </c>
      <c r="C597" s="82" t="s">
        <v>1022</v>
      </c>
      <c r="D597" s="83">
        <v>3000000</v>
      </c>
      <c r="E597" s="75">
        <v>40</v>
      </c>
      <c r="F597" s="64">
        <v>0</v>
      </c>
      <c r="G597" s="75" t="s">
        <v>1100</v>
      </c>
    </row>
    <row r="598" spans="1:7" ht="57.6" x14ac:dyDescent="0.3">
      <c r="A598" s="66" t="s">
        <v>1086</v>
      </c>
      <c r="B598" s="82" t="s">
        <v>1023</v>
      </c>
      <c r="C598" s="82" t="s">
        <v>1024</v>
      </c>
      <c r="D598" s="83">
        <v>4000000</v>
      </c>
      <c r="E598" s="75">
        <v>40</v>
      </c>
      <c r="F598" s="64">
        <v>0</v>
      </c>
      <c r="G598" s="75" t="s">
        <v>1101</v>
      </c>
    </row>
    <row r="599" spans="1:7" ht="57.6" x14ac:dyDescent="0.3">
      <c r="A599" s="66" t="s">
        <v>1086</v>
      </c>
      <c r="B599" s="82" t="s">
        <v>1025</v>
      </c>
      <c r="C599" s="82" t="s">
        <v>1026</v>
      </c>
      <c r="D599" s="83">
        <v>2500000</v>
      </c>
      <c r="E599" s="75">
        <v>30</v>
      </c>
      <c r="F599" s="64">
        <v>0</v>
      </c>
      <c r="G599" s="75" t="s">
        <v>1102</v>
      </c>
    </row>
    <row r="600" spans="1:7" ht="144" x14ac:dyDescent="0.3">
      <c r="A600" s="66" t="s">
        <v>1086</v>
      </c>
      <c r="B600" s="75" t="s">
        <v>1027</v>
      </c>
      <c r="C600" s="66" t="s">
        <v>1028</v>
      </c>
      <c r="D600" s="83">
        <v>5000000</v>
      </c>
      <c r="E600" s="75">
        <v>45</v>
      </c>
      <c r="F600" s="64">
        <v>0</v>
      </c>
      <c r="G600" s="75" t="s">
        <v>1103</v>
      </c>
    </row>
    <row r="601" spans="1:7" ht="43.2" x14ac:dyDescent="0.3">
      <c r="A601" s="66" t="s">
        <v>1086</v>
      </c>
      <c r="B601" s="84" t="s">
        <v>1029</v>
      </c>
      <c r="C601" s="84" t="s">
        <v>1030</v>
      </c>
      <c r="D601" s="84">
        <v>250000</v>
      </c>
      <c r="E601" s="84">
        <v>2</v>
      </c>
      <c r="F601" s="84">
        <v>2</v>
      </c>
      <c r="G601" s="84" t="s">
        <v>1104</v>
      </c>
    </row>
    <row r="602" spans="1:7" ht="43.2" x14ac:dyDescent="0.3">
      <c r="A602" s="66" t="s">
        <v>1086</v>
      </c>
      <c r="B602" s="84" t="s">
        <v>1029</v>
      </c>
      <c r="C602" s="84" t="s">
        <v>1031</v>
      </c>
      <c r="D602" s="84">
        <v>250000</v>
      </c>
      <c r="E602" s="84">
        <v>2</v>
      </c>
      <c r="F602" s="84">
        <v>2</v>
      </c>
      <c r="G602" s="84" t="s">
        <v>1105</v>
      </c>
    </row>
    <row r="603" spans="1:7" ht="43.2" x14ac:dyDescent="0.3">
      <c r="A603" s="66" t="s">
        <v>1086</v>
      </c>
      <c r="B603" s="84" t="s">
        <v>1029</v>
      </c>
      <c r="C603" s="84" t="s">
        <v>1032</v>
      </c>
      <c r="D603" s="84">
        <v>250000</v>
      </c>
      <c r="E603" s="84">
        <v>4</v>
      </c>
      <c r="F603" s="84">
        <v>2</v>
      </c>
      <c r="G603" s="84" t="s">
        <v>1104</v>
      </c>
    </row>
    <row r="604" spans="1:7" ht="43.2" x14ac:dyDescent="0.3">
      <c r="A604" s="66" t="s">
        <v>1086</v>
      </c>
      <c r="B604" s="84" t="s">
        <v>1029</v>
      </c>
      <c r="C604" s="84" t="s">
        <v>1033</v>
      </c>
      <c r="D604" s="84">
        <v>250000</v>
      </c>
      <c r="E604" s="84">
        <v>2</v>
      </c>
      <c r="F604" s="84">
        <v>2</v>
      </c>
      <c r="G604" s="84" t="s">
        <v>1104</v>
      </c>
    </row>
    <row r="605" spans="1:7" ht="43.2" x14ac:dyDescent="0.3">
      <c r="A605" s="66" t="s">
        <v>1086</v>
      </c>
      <c r="B605" s="84" t="s">
        <v>1029</v>
      </c>
      <c r="C605" s="84" t="s">
        <v>1034</v>
      </c>
      <c r="D605" s="84">
        <v>250000</v>
      </c>
      <c r="E605" s="84">
        <v>2</v>
      </c>
      <c r="F605" s="84">
        <v>2</v>
      </c>
      <c r="G605" s="84" t="s">
        <v>1104</v>
      </c>
    </row>
    <row r="606" spans="1:7" ht="43.2" x14ac:dyDescent="0.3">
      <c r="A606" s="66" t="s">
        <v>1086</v>
      </c>
      <c r="B606" s="84" t="s">
        <v>1029</v>
      </c>
      <c r="C606" s="84" t="s">
        <v>1035</v>
      </c>
      <c r="D606" s="84">
        <v>250000</v>
      </c>
      <c r="E606" s="84">
        <v>2</v>
      </c>
      <c r="F606" s="84">
        <v>2</v>
      </c>
      <c r="G606" s="84" t="s">
        <v>1105</v>
      </c>
    </row>
    <row r="607" spans="1:7" ht="129.6" x14ac:dyDescent="0.3">
      <c r="A607" s="66" t="s">
        <v>1086</v>
      </c>
      <c r="B607" s="46" t="s">
        <v>1036</v>
      </c>
      <c r="C607" s="46" t="s">
        <v>1037</v>
      </c>
      <c r="D607" s="85">
        <v>4440000</v>
      </c>
      <c r="E607" s="46">
        <v>18</v>
      </c>
      <c r="F607" s="46">
        <v>5</v>
      </c>
      <c r="G607" s="46" t="s">
        <v>1106</v>
      </c>
    </row>
    <row r="608" spans="1:7" ht="144" x14ac:dyDescent="0.3">
      <c r="A608" s="66" t="s">
        <v>1086</v>
      </c>
      <c r="B608" s="47" t="s">
        <v>1038</v>
      </c>
      <c r="C608" s="47" t="s">
        <v>1039</v>
      </c>
      <c r="D608" s="48">
        <v>3000000</v>
      </c>
      <c r="E608" s="47">
        <v>3</v>
      </c>
      <c r="F608" s="49">
        <v>1</v>
      </c>
      <c r="G608" s="55" t="s">
        <v>1107</v>
      </c>
    </row>
    <row r="609" spans="1:7" ht="144" x14ac:dyDescent="0.3">
      <c r="A609" s="66" t="s">
        <v>1086</v>
      </c>
      <c r="B609" s="47" t="s">
        <v>1040</v>
      </c>
      <c r="C609" s="47" t="s">
        <v>1041</v>
      </c>
      <c r="D609" s="48">
        <v>1600000</v>
      </c>
      <c r="E609" s="47">
        <v>8</v>
      </c>
      <c r="F609" s="49">
        <v>0</v>
      </c>
      <c r="G609" s="55" t="s">
        <v>1107</v>
      </c>
    </row>
    <row r="610" spans="1:7" ht="144" x14ac:dyDescent="0.3">
      <c r="A610" s="66" t="s">
        <v>1086</v>
      </c>
      <c r="B610" s="47" t="s">
        <v>1042</v>
      </c>
      <c r="C610" s="47" t="s">
        <v>1043</v>
      </c>
      <c r="D610" s="48">
        <v>345000</v>
      </c>
      <c r="E610" s="47">
        <v>2</v>
      </c>
      <c r="F610" s="49">
        <v>0</v>
      </c>
      <c r="G610" s="55" t="s">
        <v>1107</v>
      </c>
    </row>
    <row r="611" spans="1:7" ht="144" x14ac:dyDescent="0.3">
      <c r="A611" s="66" t="s">
        <v>1086</v>
      </c>
      <c r="B611" s="47" t="s">
        <v>1044</v>
      </c>
      <c r="C611" s="47" t="s">
        <v>1045</v>
      </c>
      <c r="D611" s="48">
        <v>2000000</v>
      </c>
      <c r="E611" s="47">
        <v>40</v>
      </c>
      <c r="F611" s="49">
        <v>0</v>
      </c>
      <c r="G611" s="55" t="s">
        <v>1107</v>
      </c>
    </row>
    <row r="612" spans="1:7" ht="144" x14ac:dyDescent="0.3">
      <c r="A612" s="66" t="s">
        <v>1086</v>
      </c>
      <c r="B612" s="47" t="s">
        <v>1046</v>
      </c>
      <c r="C612" s="47" t="s">
        <v>1047</v>
      </c>
      <c r="D612" s="48">
        <v>1600000</v>
      </c>
      <c r="E612" s="47">
        <v>8</v>
      </c>
      <c r="F612" s="49">
        <v>0</v>
      </c>
      <c r="G612" s="55" t="s">
        <v>1107</v>
      </c>
    </row>
    <row r="613" spans="1:7" ht="144" x14ac:dyDescent="0.3">
      <c r="A613" s="66" t="s">
        <v>1086</v>
      </c>
      <c r="B613" s="47" t="s">
        <v>1048</v>
      </c>
      <c r="C613" s="47" t="s">
        <v>1049</v>
      </c>
      <c r="D613" s="48">
        <v>2000000</v>
      </c>
      <c r="E613" s="47">
        <v>2</v>
      </c>
      <c r="F613" s="49">
        <v>2</v>
      </c>
      <c r="G613" s="55" t="s">
        <v>1107</v>
      </c>
    </row>
    <row r="614" spans="1:7" ht="144" x14ac:dyDescent="0.3">
      <c r="A614" s="66" t="s">
        <v>1086</v>
      </c>
      <c r="B614" s="86" t="s">
        <v>1050</v>
      </c>
      <c r="C614" s="86" t="s">
        <v>1051</v>
      </c>
      <c r="D614" s="87">
        <v>4268360</v>
      </c>
      <c r="E614" s="86">
        <v>14</v>
      </c>
      <c r="F614" s="88">
        <v>2</v>
      </c>
      <c r="G614" s="55" t="s">
        <v>1107</v>
      </c>
    </row>
    <row r="615" spans="1:7" ht="144" x14ac:dyDescent="0.3">
      <c r="A615" s="66" t="s">
        <v>1086</v>
      </c>
      <c r="B615" s="89" t="s">
        <v>1052</v>
      </c>
      <c r="C615" s="89" t="s">
        <v>1053</v>
      </c>
      <c r="D615" s="90">
        <v>2500000</v>
      </c>
      <c r="E615" s="89">
        <v>4</v>
      </c>
      <c r="F615" s="89">
        <v>2</v>
      </c>
      <c r="G615" s="55" t="s">
        <v>1107</v>
      </c>
    </row>
    <row r="616" spans="1:7" ht="43.2" x14ac:dyDescent="0.3">
      <c r="A616" s="66" t="s">
        <v>1086</v>
      </c>
      <c r="B616" s="47" t="s">
        <v>1054</v>
      </c>
      <c r="C616" s="55" t="s">
        <v>1055</v>
      </c>
      <c r="D616" s="48">
        <v>100000</v>
      </c>
      <c r="E616" s="47">
        <v>1</v>
      </c>
      <c r="F616" s="49">
        <v>0</v>
      </c>
      <c r="G616" s="55" t="s">
        <v>1108</v>
      </c>
    </row>
    <row r="617" spans="1:7" ht="43.2" x14ac:dyDescent="0.3">
      <c r="A617" s="66" t="s">
        <v>1086</v>
      </c>
      <c r="B617" s="47" t="s">
        <v>1056</v>
      </c>
      <c r="C617" s="47" t="s">
        <v>1057</v>
      </c>
      <c r="D617" s="48">
        <v>306573</v>
      </c>
      <c r="E617" s="47">
        <v>2</v>
      </c>
      <c r="F617" s="49">
        <v>0</v>
      </c>
      <c r="G617" s="55" t="s">
        <v>1108</v>
      </c>
    </row>
    <row r="618" spans="1:7" ht="43.2" x14ac:dyDescent="0.3">
      <c r="A618" s="66" t="s">
        <v>1086</v>
      </c>
      <c r="B618" s="47" t="s">
        <v>1058</v>
      </c>
      <c r="C618" s="47" t="s">
        <v>1059</v>
      </c>
      <c r="D618" s="48">
        <v>500000</v>
      </c>
      <c r="E618" s="47">
        <v>2</v>
      </c>
      <c r="F618" s="49">
        <v>0</v>
      </c>
      <c r="G618" s="55" t="s">
        <v>1109</v>
      </c>
    </row>
    <row r="619" spans="1:7" ht="43.2" x14ac:dyDescent="0.3">
      <c r="A619" s="66" t="s">
        <v>1086</v>
      </c>
      <c r="B619" s="47" t="s">
        <v>1060</v>
      </c>
      <c r="C619" s="47" t="s">
        <v>1061</v>
      </c>
      <c r="D619" s="48">
        <v>400000</v>
      </c>
      <c r="E619" s="47">
        <v>0</v>
      </c>
      <c r="F619" s="49">
        <v>0</v>
      </c>
      <c r="G619" s="55" t="s">
        <v>1109</v>
      </c>
    </row>
    <row r="620" spans="1:7" ht="187.2" x14ac:dyDescent="0.3">
      <c r="A620" s="66" t="s">
        <v>1086</v>
      </c>
      <c r="B620" s="47" t="s">
        <v>1040</v>
      </c>
      <c r="C620" s="47" t="s">
        <v>1062</v>
      </c>
      <c r="D620" s="48">
        <v>1932976</v>
      </c>
      <c r="E620" s="47">
        <v>8</v>
      </c>
      <c r="F620" s="49">
        <v>1</v>
      </c>
      <c r="G620" s="55" t="s">
        <v>1110</v>
      </c>
    </row>
    <row r="621" spans="1:7" ht="187.2" x14ac:dyDescent="0.3">
      <c r="A621" s="66" t="s">
        <v>1086</v>
      </c>
      <c r="B621" s="86" t="s">
        <v>1063</v>
      </c>
      <c r="C621" s="84" t="s">
        <v>1064</v>
      </c>
      <c r="D621" s="87">
        <v>1179520</v>
      </c>
      <c r="E621" s="86">
        <v>5</v>
      </c>
      <c r="F621" s="88">
        <v>1</v>
      </c>
      <c r="G621" s="55" t="s">
        <v>1110</v>
      </c>
    </row>
    <row r="622" spans="1:7" ht="144" x14ac:dyDescent="0.3">
      <c r="A622" s="66" t="s">
        <v>1086</v>
      </c>
      <c r="B622" s="91" t="s">
        <v>1065</v>
      </c>
      <c r="C622" s="92" t="s">
        <v>1039</v>
      </c>
      <c r="D622" s="93">
        <v>3000000</v>
      </c>
      <c r="E622" s="92">
        <v>3</v>
      </c>
      <c r="F622" s="92">
        <v>1</v>
      </c>
      <c r="G622" s="55" t="s">
        <v>1107</v>
      </c>
    </row>
    <row r="623" spans="1:7" ht="144" x14ac:dyDescent="0.3">
      <c r="A623" s="66" t="s">
        <v>1086</v>
      </c>
      <c r="B623" s="50" t="s">
        <v>1066</v>
      </c>
      <c r="C623" s="50" t="s">
        <v>1067</v>
      </c>
      <c r="D623" s="51">
        <v>240000</v>
      </c>
      <c r="E623" s="52">
        <v>1</v>
      </c>
      <c r="F623" s="52">
        <v>0</v>
      </c>
      <c r="G623" s="58" t="s">
        <v>1107</v>
      </c>
    </row>
    <row r="624" spans="1:7" ht="187.2" x14ac:dyDescent="0.3">
      <c r="A624" s="66" t="s">
        <v>1086</v>
      </c>
      <c r="B624" s="50" t="s">
        <v>1068</v>
      </c>
      <c r="C624" s="50" t="s">
        <v>1069</v>
      </c>
      <c r="D624" s="94">
        <v>1800000</v>
      </c>
      <c r="E624" s="54">
        <v>12</v>
      </c>
      <c r="F624" s="52">
        <v>0</v>
      </c>
      <c r="G624" s="55" t="s">
        <v>1110</v>
      </c>
    </row>
    <row r="625" spans="1:7" ht="187.2" x14ac:dyDescent="0.3">
      <c r="A625" s="66" t="s">
        <v>1086</v>
      </c>
      <c r="B625" s="50" t="s">
        <v>1070</v>
      </c>
      <c r="C625" s="50" t="s">
        <v>1071</v>
      </c>
      <c r="D625" s="94">
        <v>387000</v>
      </c>
      <c r="E625" s="54">
        <v>3</v>
      </c>
      <c r="F625" s="52">
        <v>0</v>
      </c>
      <c r="G625" s="55" t="s">
        <v>1110</v>
      </c>
    </row>
    <row r="626" spans="1:7" ht="187.2" x14ac:dyDescent="0.3">
      <c r="A626" s="66" t="s">
        <v>1086</v>
      </c>
      <c r="B626" s="50" t="s">
        <v>1072</v>
      </c>
      <c r="C626" s="50" t="s">
        <v>1073</v>
      </c>
      <c r="D626" s="95">
        <v>730000</v>
      </c>
      <c r="E626" s="96">
        <v>5</v>
      </c>
      <c r="F626" s="52">
        <v>0</v>
      </c>
      <c r="G626" s="55" t="s">
        <v>1110</v>
      </c>
    </row>
    <row r="627" spans="1:7" ht="187.2" x14ac:dyDescent="0.3">
      <c r="A627" s="66" t="s">
        <v>1086</v>
      </c>
      <c r="B627" s="50" t="s">
        <v>1074</v>
      </c>
      <c r="C627" s="50" t="s">
        <v>1075</v>
      </c>
      <c r="D627" s="53">
        <v>1200000</v>
      </c>
      <c r="E627" s="54">
        <v>12</v>
      </c>
      <c r="F627" s="52">
        <v>0</v>
      </c>
      <c r="G627" s="55" t="s">
        <v>1110</v>
      </c>
    </row>
    <row r="628" spans="1:7" ht="28.8" x14ac:dyDescent="0.3">
      <c r="A628" s="66" t="s">
        <v>1086</v>
      </c>
      <c r="B628" s="55" t="s">
        <v>1076</v>
      </c>
      <c r="C628" s="56" t="s">
        <v>1077</v>
      </c>
      <c r="D628" s="47">
        <v>335000</v>
      </c>
      <c r="E628" s="49">
        <v>3</v>
      </c>
      <c r="F628" s="49">
        <v>0</v>
      </c>
      <c r="G628" s="47" t="s">
        <v>1110</v>
      </c>
    </row>
    <row r="629" spans="1:7" x14ac:dyDescent="0.3">
      <c r="A629" s="66" t="s">
        <v>1086</v>
      </c>
      <c r="B629" s="55" t="s">
        <v>1078</v>
      </c>
      <c r="C629" s="56" t="s">
        <v>1079</v>
      </c>
      <c r="D629" s="47">
        <v>1100000</v>
      </c>
      <c r="E629" s="49">
        <v>10</v>
      </c>
      <c r="F629" s="49">
        <v>0</v>
      </c>
      <c r="G629" s="47" t="s">
        <v>1110</v>
      </c>
    </row>
    <row r="630" spans="1:7" ht="28.8" x14ac:dyDescent="0.3">
      <c r="A630" s="66" t="s">
        <v>1086</v>
      </c>
      <c r="B630" s="55" t="s">
        <v>1080</v>
      </c>
      <c r="C630" s="56" t="s">
        <v>1081</v>
      </c>
      <c r="D630" s="48">
        <v>100000</v>
      </c>
      <c r="E630" s="49">
        <v>2</v>
      </c>
      <c r="F630" s="49">
        <v>0</v>
      </c>
      <c r="G630" s="59" t="s">
        <v>1111</v>
      </c>
    </row>
    <row r="631" spans="1:7" ht="28.8" x14ac:dyDescent="0.3">
      <c r="A631" s="66" t="s">
        <v>1086</v>
      </c>
      <c r="B631" s="55" t="s">
        <v>1082</v>
      </c>
      <c r="C631" s="56" t="s">
        <v>1083</v>
      </c>
      <c r="D631" s="47">
        <v>510000</v>
      </c>
      <c r="E631" s="49">
        <v>4</v>
      </c>
      <c r="F631" s="49">
        <v>0</v>
      </c>
      <c r="G631" s="47" t="s">
        <v>1110</v>
      </c>
    </row>
    <row r="632" spans="1:7" ht="28.8" x14ac:dyDescent="0.3">
      <c r="A632" s="66" t="s">
        <v>1086</v>
      </c>
      <c r="B632" s="55" t="s">
        <v>1084</v>
      </c>
      <c r="C632" s="56" t="s">
        <v>1085</v>
      </c>
      <c r="D632" s="47">
        <v>700000</v>
      </c>
      <c r="E632" s="49">
        <v>5</v>
      </c>
      <c r="F632" s="49">
        <v>0</v>
      </c>
      <c r="G632" s="47" t="s">
        <v>1110</v>
      </c>
    </row>
    <row r="633" spans="1:7" ht="129.6" x14ac:dyDescent="0.3">
      <c r="A633" s="60" t="s">
        <v>1184</v>
      </c>
      <c r="B633" s="60" t="s">
        <v>1112</v>
      </c>
      <c r="C633" s="60" t="s">
        <v>1113</v>
      </c>
      <c r="D633" s="61">
        <v>6175000</v>
      </c>
      <c r="E633" s="57">
        <v>50</v>
      </c>
      <c r="F633" s="62"/>
      <c r="G633" s="62"/>
    </row>
    <row r="634" spans="1:7" ht="86.4" x14ac:dyDescent="0.3">
      <c r="A634" s="60" t="s">
        <v>1184</v>
      </c>
      <c r="B634" s="60" t="s">
        <v>1114</v>
      </c>
      <c r="C634" s="60" t="s">
        <v>1115</v>
      </c>
      <c r="D634" s="61">
        <v>900000</v>
      </c>
      <c r="E634" s="57">
        <v>30</v>
      </c>
      <c r="F634" s="62"/>
      <c r="G634" s="62"/>
    </row>
    <row r="635" spans="1:7" ht="100.8" x14ac:dyDescent="0.3">
      <c r="A635" s="60" t="s">
        <v>1184</v>
      </c>
      <c r="B635" s="60" t="s">
        <v>1116</v>
      </c>
      <c r="C635" s="60" t="s">
        <v>1117</v>
      </c>
      <c r="D635" s="61">
        <v>1000000</v>
      </c>
      <c r="E635" s="57">
        <v>50</v>
      </c>
      <c r="F635" s="62"/>
      <c r="G635" s="62"/>
    </row>
    <row r="636" spans="1:7" ht="115.2" x14ac:dyDescent="0.3">
      <c r="A636" s="60" t="s">
        <v>1184</v>
      </c>
      <c r="B636" s="60" t="s">
        <v>1118</v>
      </c>
      <c r="C636" s="60" t="s">
        <v>1119</v>
      </c>
      <c r="D636" s="61">
        <v>500000</v>
      </c>
      <c r="E636" s="57">
        <v>20</v>
      </c>
      <c r="F636" s="62"/>
      <c r="G636" s="62"/>
    </row>
    <row r="637" spans="1:7" ht="144" x14ac:dyDescent="0.3">
      <c r="A637" s="60" t="s">
        <v>1184</v>
      </c>
      <c r="B637" s="60" t="s">
        <v>1120</v>
      </c>
      <c r="C637" s="60" t="s">
        <v>1121</v>
      </c>
      <c r="D637" s="61">
        <v>200000</v>
      </c>
      <c r="E637" s="57">
        <v>20</v>
      </c>
      <c r="F637" s="62"/>
      <c r="G637" s="62"/>
    </row>
    <row r="638" spans="1:7" ht="100.8" x14ac:dyDescent="0.3">
      <c r="A638" s="60" t="s">
        <v>1184</v>
      </c>
      <c r="B638" s="60" t="s">
        <v>1122</v>
      </c>
      <c r="C638" s="60" t="s">
        <v>1123</v>
      </c>
      <c r="D638" s="61">
        <v>2000000</v>
      </c>
      <c r="E638" s="57">
        <v>50</v>
      </c>
      <c r="F638" s="62"/>
      <c r="G638" s="62"/>
    </row>
    <row r="639" spans="1:7" ht="115.2" x14ac:dyDescent="0.3">
      <c r="A639" s="60" t="s">
        <v>1184</v>
      </c>
      <c r="B639" s="60" t="s">
        <v>1124</v>
      </c>
      <c r="C639" s="60" t="s">
        <v>1125</v>
      </c>
      <c r="D639" s="61">
        <v>1521295</v>
      </c>
      <c r="E639" s="57">
        <v>50</v>
      </c>
      <c r="F639" s="62"/>
      <c r="G639" s="62"/>
    </row>
    <row r="640" spans="1:7" ht="115.2" x14ac:dyDescent="0.3">
      <c r="A640" s="60" t="s">
        <v>1184</v>
      </c>
      <c r="B640" s="60" t="s">
        <v>1126</v>
      </c>
      <c r="C640" s="60" t="s">
        <v>1127</v>
      </c>
      <c r="D640" s="61">
        <v>5500000</v>
      </c>
      <c r="E640" s="57">
        <v>100</v>
      </c>
      <c r="F640" s="62"/>
      <c r="G640" s="62"/>
    </row>
    <row r="641" spans="1:7" ht="86.4" x14ac:dyDescent="0.3">
      <c r="A641" s="60" t="s">
        <v>1184</v>
      </c>
      <c r="B641" s="60" t="s">
        <v>1128</v>
      </c>
      <c r="C641" s="60" t="s">
        <v>1129</v>
      </c>
      <c r="D641" s="61">
        <v>550000</v>
      </c>
      <c r="E641" s="57">
        <v>50</v>
      </c>
      <c r="F641" s="62"/>
      <c r="G641" s="62"/>
    </row>
    <row r="642" spans="1:7" ht="100.8" x14ac:dyDescent="0.3">
      <c r="A642" s="60" t="s">
        <v>1184</v>
      </c>
      <c r="B642" s="60" t="s">
        <v>1130</v>
      </c>
      <c r="C642" s="60" t="s">
        <v>1131</v>
      </c>
      <c r="D642" s="61">
        <v>4800000</v>
      </c>
      <c r="E642" s="57">
        <v>100</v>
      </c>
      <c r="F642" s="62"/>
      <c r="G642" s="62"/>
    </row>
    <row r="643" spans="1:7" ht="100.8" x14ac:dyDescent="0.3">
      <c r="A643" s="60" t="s">
        <v>1184</v>
      </c>
      <c r="B643" s="60" t="s">
        <v>1132</v>
      </c>
      <c r="C643" s="60" t="s">
        <v>1133</v>
      </c>
      <c r="D643" s="61">
        <v>450000</v>
      </c>
      <c r="E643" s="57">
        <v>50</v>
      </c>
      <c r="F643" s="62"/>
      <c r="G643" s="62"/>
    </row>
    <row r="644" spans="1:7" ht="86.4" x14ac:dyDescent="0.3">
      <c r="A644" s="60" t="s">
        <v>1184</v>
      </c>
      <c r="B644" s="60" t="s">
        <v>1134</v>
      </c>
      <c r="C644" s="60" t="s">
        <v>1135</v>
      </c>
      <c r="D644" s="61">
        <v>14000000</v>
      </c>
      <c r="E644" s="60">
        <v>100</v>
      </c>
      <c r="F644" s="62"/>
      <c r="G644" s="62"/>
    </row>
    <row r="645" spans="1:7" ht="100.8" x14ac:dyDescent="0.3">
      <c r="A645" s="60" t="s">
        <v>1184</v>
      </c>
      <c r="B645" s="60" t="s">
        <v>1136</v>
      </c>
      <c r="C645" s="60" t="s">
        <v>1137</v>
      </c>
      <c r="D645" s="61">
        <v>1300000</v>
      </c>
      <c r="E645" s="60">
        <v>100</v>
      </c>
      <c r="F645" s="62"/>
      <c r="G645" s="62"/>
    </row>
    <row r="646" spans="1:7" ht="86.4" x14ac:dyDescent="0.3">
      <c r="A646" s="60" t="s">
        <v>1184</v>
      </c>
      <c r="B646" s="60" t="s">
        <v>1138</v>
      </c>
      <c r="C646" s="60" t="s">
        <v>1139</v>
      </c>
      <c r="D646" s="61">
        <v>4000000</v>
      </c>
      <c r="E646" s="60">
        <v>100</v>
      </c>
      <c r="F646" s="62"/>
      <c r="G646" s="62"/>
    </row>
    <row r="647" spans="1:7" ht="115.2" x14ac:dyDescent="0.3">
      <c r="A647" s="60" t="s">
        <v>1184</v>
      </c>
      <c r="B647" s="60" t="s">
        <v>1140</v>
      </c>
      <c r="C647" s="60" t="s">
        <v>1141</v>
      </c>
      <c r="D647" s="61">
        <v>5000000</v>
      </c>
      <c r="E647" s="60">
        <v>100</v>
      </c>
      <c r="F647" s="62"/>
      <c r="G647" s="62"/>
    </row>
    <row r="648" spans="1:7" ht="72" x14ac:dyDescent="0.3">
      <c r="A648" s="60" t="s">
        <v>1184</v>
      </c>
      <c r="B648" s="60" t="s">
        <v>1142</v>
      </c>
      <c r="C648" s="60" t="s">
        <v>1143</v>
      </c>
      <c r="D648" s="61">
        <v>600000</v>
      </c>
      <c r="E648" s="60">
        <v>50</v>
      </c>
      <c r="F648" s="62"/>
      <c r="G648" s="62"/>
    </row>
    <row r="649" spans="1:7" ht="86.4" x14ac:dyDescent="0.3">
      <c r="A649" s="60" t="s">
        <v>1184</v>
      </c>
      <c r="B649" s="60" t="s">
        <v>1144</v>
      </c>
      <c r="C649" s="60" t="s">
        <v>1145</v>
      </c>
      <c r="D649" s="61">
        <v>7000000</v>
      </c>
      <c r="E649" s="60">
        <v>100</v>
      </c>
      <c r="F649" s="62"/>
      <c r="G649" s="62"/>
    </row>
    <row r="650" spans="1:7" ht="100.8" x14ac:dyDescent="0.3">
      <c r="A650" s="60" t="s">
        <v>1184</v>
      </c>
      <c r="B650" s="60" t="s">
        <v>1146</v>
      </c>
      <c r="C650" s="60" t="s">
        <v>1147</v>
      </c>
      <c r="D650" s="61">
        <v>2000000</v>
      </c>
      <c r="E650" s="57">
        <v>100</v>
      </c>
      <c r="F650" s="62"/>
      <c r="G650" s="62"/>
    </row>
    <row r="651" spans="1:7" ht="86.4" x14ac:dyDescent="0.3">
      <c r="A651" s="60" t="s">
        <v>1184</v>
      </c>
      <c r="B651" s="60" t="s">
        <v>1148</v>
      </c>
      <c r="C651" s="60" t="s">
        <v>1149</v>
      </c>
      <c r="D651" s="61">
        <v>500000</v>
      </c>
      <c r="E651" s="60">
        <v>30</v>
      </c>
      <c r="F651" s="62"/>
      <c r="G651" s="62"/>
    </row>
    <row r="652" spans="1:7" ht="86.4" x14ac:dyDescent="0.3">
      <c r="A652" s="60" t="s">
        <v>1184</v>
      </c>
      <c r="B652" s="60" t="s">
        <v>1150</v>
      </c>
      <c r="C652" s="60" t="s">
        <v>1151</v>
      </c>
      <c r="D652" s="61">
        <v>250000</v>
      </c>
      <c r="E652" s="60">
        <v>20</v>
      </c>
      <c r="F652" s="62"/>
      <c r="G652" s="62"/>
    </row>
    <row r="653" spans="1:7" ht="72" x14ac:dyDescent="0.3">
      <c r="A653" s="60" t="s">
        <v>1184</v>
      </c>
      <c r="B653" s="60" t="s">
        <v>1152</v>
      </c>
      <c r="C653" s="60" t="s">
        <v>1153</v>
      </c>
      <c r="D653" s="61">
        <v>1000000</v>
      </c>
      <c r="E653" s="60">
        <v>50</v>
      </c>
      <c r="F653" s="62"/>
      <c r="G653" s="62"/>
    </row>
    <row r="654" spans="1:7" ht="86.4" x14ac:dyDescent="0.3">
      <c r="A654" s="60" t="s">
        <v>1184</v>
      </c>
      <c r="B654" s="60" t="s">
        <v>1154</v>
      </c>
      <c r="C654" s="60" t="s">
        <v>1155</v>
      </c>
      <c r="D654" s="61">
        <v>3500000</v>
      </c>
      <c r="E654" s="60">
        <v>100</v>
      </c>
      <c r="F654" s="62"/>
      <c r="G654" s="62"/>
    </row>
    <row r="655" spans="1:7" ht="86.4" x14ac:dyDescent="0.3">
      <c r="A655" s="60" t="s">
        <v>1184</v>
      </c>
      <c r="B655" s="60" t="s">
        <v>1156</v>
      </c>
      <c r="C655" s="60" t="s">
        <v>1157</v>
      </c>
      <c r="D655" s="61">
        <v>1500000</v>
      </c>
      <c r="E655" s="60">
        <v>50</v>
      </c>
      <c r="F655" s="62"/>
      <c r="G655" s="62"/>
    </row>
    <row r="656" spans="1:7" ht="100.8" x14ac:dyDescent="0.3">
      <c r="A656" s="60" t="s">
        <v>1184</v>
      </c>
      <c r="B656" s="60" t="s">
        <v>1158</v>
      </c>
      <c r="C656" s="60" t="s">
        <v>1159</v>
      </c>
      <c r="D656" s="61">
        <v>933590</v>
      </c>
      <c r="E656" s="60">
        <v>30</v>
      </c>
      <c r="F656" s="62"/>
      <c r="G656" s="62"/>
    </row>
    <row r="657" spans="1:7" ht="72" x14ac:dyDescent="0.3">
      <c r="A657" s="60" t="s">
        <v>1184</v>
      </c>
      <c r="B657" s="60" t="s">
        <v>1160</v>
      </c>
      <c r="C657" s="60" t="s">
        <v>1161</v>
      </c>
      <c r="D657" s="61">
        <v>600000</v>
      </c>
      <c r="E657" s="60">
        <v>50</v>
      </c>
      <c r="F657" s="62"/>
      <c r="G657" s="62"/>
    </row>
    <row r="658" spans="1:7" ht="100.8" x14ac:dyDescent="0.3">
      <c r="A658" s="60" t="s">
        <v>1184</v>
      </c>
      <c r="B658" s="60" t="s">
        <v>1162</v>
      </c>
      <c r="C658" s="60" t="s">
        <v>1163</v>
      </c>
      <c r="D658" s="61">
        <v>2500000</v>
      </c>
      <c r="E658" s="60">
        <v>100</v>
      </c>
      <c r="F658" s="62"/>
      <c r="G658" s="62"/>
    </row>
    <row r="659" spans="1:7" ht="86.4" x14ac:dyDescent="0.3">
      <c r="A659" s="60" t="s">
        <v>1184</v>
      </c>
      <c r="B659" s="60" t="s">
        <v>1164</v>
      </c>
      <c r="C659" s="60" t="s">
        <v>1165</v>
      </c>
      <c r="D659" s="61">
        <v>3000000</v>
      </c>
      <c r="E659" s="60">
        <v>50</v>
      </c>
      <c r="F659" s="62"/>
      <c r="G659" s="62"/>
    </row>
    <row r="660" spans="1:7" ht="72" x14ac:dyDescent="0.3">
      <c r="A660" s="60" t="s">
        <v>1184</v>
      </c>
      <c r="B660" s="60" t="s">
        <v>1166</v>
      </c>
      <c r="C660" s="60" t="s">
        <v>1167</v>
      </c>
      <c r="D660" s="61">
        <v>2000000</v>
      </c>
      <c r="E660" s="60">
        <v>50</v>
      </c>
      <c r="F660" s="62"/>
      <c r="G660" s="62"/>
    </row>
    <row r="661" spans="1:7" ht="57.6" x14ac:dyDescent="0.3">
      <c r="A661" s="60" t="s">
        <v>1184</v>
      </c>
      <c r="B661" s="60" t="s">
        <v>1168</v>
      </c>
      <c r="C661" s="60" t="s">
        <v>1169</v>
      </c>
      <c r="D661" s="61">
        <v>1000000</v>
      </c>
      <c r="E661" s="60">
        <v>30</v>
      </c>
      <c r="F661" s="62"/>
      <c r="G661" s="62"/>
    </row>
    <row r="662" spans="1:7" ht="201.6" x14ac:dyDescent="0.3">
      <c r="A662" s="60" t="s">
        <v>1184</v>
      </c>
      <c r="B662" s="60" t="s">
        <v>1170</v>
      </c>
      <c r="C662" s="60" t="s">
        <v>1171</v>
      </c>
      <c r="D662" s="61">
        <v>10000000</v>
      </c>
      <c r="E662" s="57">
        <v>50</v>
      </c>
      <c r="F662" s="62"/>
      <c r="G662" s="62"/>
    </row>
    <row r="663" spans="1:7" ht="86.4" x14ac:dyDescent="0.3">
      <c r="A663" s="60" t="s">
        <v>1184</v>
      </c>
      <c r="B663" s="60" t="s">
        <v>1172</v>
      </c>
      <c r="C663" s="60" t="s">
        <v>1173</v>
      </c>
      <c r="D663" s="61">
        <v>10000000</v>
      </c>
      <c r="E663" s="57">
        <v>50</v>
      </c>
      <c r="F663" s="62"/>
      <c r="G663" s="62"/>
    </row>
    <row r="664" spans="1:7" ht="72" x14ac:dyDescent="0.3">
      <c r="A664" s="60" t="s">
        <v>1184</v>
      </c>
      <c r="B664" s="60" t="s">
        <v>1174</v>
      </c>
      <c r="C664" s="60" t="s">
        <v>1175</v>
      </c>
      <c r="D664" s="61">
        <v>10000000</v>
      </c>
      <c r="E664" s="57">
        <v>100</v>
      </c>
      <c r="F664" s="62"/>
      <c r="G664" s="62"/>
    </row>
    <row r="665" spans="1:7" ht="144" x14ac:dyDescent="0.3">
      <c r="A665" s="60" t="s">
        <v>1184</v>
      </c>
      <c r="B665" s="60" t="s">
        <v>1176</v>
      </c>
      <c r="C665" s="60" t="s">
        <v>1177</v>
      </c>
      <c r="D665" s="61">
        <v>9000000</v>
      </c>
      <c r="E665" s="57">
        <v>100</v>
      </c>
      <c r="F665" s="62"/>
      <c r="G665" s="62"/>
    </row>
    <row r="666" spans="1:7" ht="86.4" x14ac:dyDescent="0.3">
      <c r="A666" s="60" t="s">
        <v>1184</v>
      </c>
      <c r="B666" s="60" t="s">
        <v>1178</v>
      </c>
      <c r="C666" s="60" t="s">
        <v>1179</v>
      </c>
      <c r="D666" s="61">
        <v>6000000</v>
      </c>
      <c r="E666" s="57">
        <v>100</v>
      </c>
      <c r="F666" s="62"/>
      <c r="G666" s="62"/>
    </row>
    <row r="667" spans="1:7" ht="57.6" x14ac:dyDescent="0.3">
      <c r="A667" s="60" t="s">
        <v>1184</v>
      </c>
      <c r="B667" s="60" t="s">
        <v>1180</v>
      </c>
      <c r="C667" s="60" t="s">
        <v>1181</v>
      </c>
      <c r="D667" s="61">
        <v>16000000</v>
      </c>
      <c r="E667" s="57">
        <v>150</v>
      </c>
      <c r="F667" s="62"/>
      <c r="G667" s="62"/>
    </row>
    <row r="668" spans="1:7" ht="72" x14ac:dyDescent="0.3">
      <c r="A668" s="60" t="s">
        <v>1184</v>
      </c>
      <c r="B668" s="60" t="s">
        <v>1182</v>
      </c>
      <c r="C668" s="60" t="s">
        <v>1183</v>
      </c>
      <c r="D668" s="61">
        <v>5400000</v>
      </c>
      <c r="E668" s="57">
        <v>100</v>
      </c>
      <c r="F668" s="62"/>
      <c r="G668" s="62"/>
    </row>
    <row r="669" spans="1:7" x14ac:dyDescent="0.3">
      <c r="A669" s="97" t="s">
        <v>1206</v>
      </c>
      <c r="B669" s="63"/>
      <c r="C669" s="64"/>
      <c r="D669" s="65">
        <v>2500000</v>
      </c>
      <c r="E669" s="63">
        <v>42</v>
      </c>
      <c r="F669" s="63"/>
      <c r="G669" s="62"/>
    </row>
    <row r="670" spans="1:7" x14ac:dyDescent="0.3">
      <c r="A670" s="97" t="s">
        <v>1206</v>
      </c>
      <c r="B670" s="64"/>
      <c r="C670" s="64"/>
      <c r="D670" s="65">
        <v>1000000</v>
      </c>
      <c r="E670" s="63">
        <v>17</v>
      </c>
      <c r="F670" s="63"/>
      <c r="G670" s="62"/>
    </row>
    <row r="671" spans="1:7" x14ac:dyDescent="0.3">
      <c r="A671" s="97" t="s">
        <v>1206</v>
      </c>
      <c r="B671" s="64"/>
      <c r="C671" s="64"/>
      <c r="D671" s="65">
        <v>2000000</v>
      </c>
      <c r="E671" s="63">
        <v>34</v>
      </c>
      <c r="F671" s="63"/>
      <c r="G671" s="62"/>
    </row>
    <row r="672" spans="1:7" x14ac:dyDescent="0.3">
      <c r="A672" s="97" t="s">
        <v>1206</v>
      </c>
      <c r="B672" s="64"/>
      <c r="C672" s="64"/>
      <c r="D672" s="65">
        <v>1000000</v>
      </c>
      <c r="E672" s="63">
        <v>17</v>
      </c>
      <c r="F672" s="63"/>
      <c r="G672" s="62"/>
    </row>
    <row r="673" spans="1:7" ht="187.2" x14ac:dyDescent="0.3">
      <c r="A673" s="60" t="s">
        <v>1185</v>
      </c>
      <c r="B673" s="66" t="s">
        <v>1186</v>
      </c>
      <c r="C673" s="66" t="s">
        <v>1187</v>
      </c>
      <c r="D673" s="67">
        <v>200000</v>
      </c>
      <c r="E673" s="66">
        <v>4</v>
      </c>
      <c r="F673" s="66">
        <v>0</v>
      </c>
      <c r="G673" s="66" t="s">
        <v>1200</v>
      </c>
    </row>
    <row r="674" spans="1:7" ht="230.4" x14ac:dyDescent="0.3">
      <c r="A674" s="60" t="s">
        <v>1185</v>
      </c>
      <c r="B674" s="66" t="s">
        <v>1188</v>
      </c>
      <c r="C674" s="66" t="s">
        <v>1189</v>
      </c>
      <c r="D674" s="67">
        <v>200000</v>
      </c>
      <c r="E674" s="66">
        <v>4</v>
      </c>
      <c r="F674" s="66">
        <v>0</v>
      </c>
      <c r="G674" s="66" t="s">
        <v>1201</v>
      </c>
    </row>
    <row r="675" spans="1:7" ht="172.8" x14ac:dyDescent="0.3">
      <c r="A675" s="60" t="s">
        <v>1185</v>
      </c>
      <c r="B675" s="66" t="s">
        <v>1190</v>
      </c>
      <c r="C675" s="66" t="s">
        <v>1191</v>
      </c>
      <c r="D675" s="67">
        <v>130000</v>
      </c>
      <c r="E675" s="66">
        <v>4</v>
      </c>
      <c r="F675" s="66">
        <v>0</v>
      </c>
      <c r="G675" s="66" t="s">
        <v>1202</v>
      </c>
    </row>
    <row r="676" spans="1:7" ht="72" x14ac:dyDescent="0.3">
      <c r="A676" s="60" t="s">
        <v>1185</v>
      </c>
      <c r="B676" s="66" t="s">
        <v>1192</v>
      </c>
      <c r="C676" s="66" t="s">
        <v>1193</v>
      </c>
      <c r="D676" s="67">
        <v>500000</v>
      </c>
      <c r="E676" s="66">
        <v>4</v>
      </c>
      <c r="F676" s="66">
        <v>0</v>
      </c>
      <c r="G676" s="66" t="s">
        <v>1203</v>
      </c>
    </row>
    <row r="677" spans="1:7" ht="244.8" x14ac:dyDescent="0.3">
      <c r="A677" s="60" t="s">
        <v>1185</v>
      </c>
      <c r="B677" s="66" t="s">
        <v>1194</v>
      </c>
      <c r="C677" s="66" t="s">
        <v>1195</v>
      </c>
      <c r="D677" s="67">
        <v>700000</v>
      </c>
      <c r="E677" s="66">
        <v>8</v>
      </c>
      <c r="F677" s="66">
        <v>0</v>
      </c>
      <c r="G677" s="66" t="s">
        <v>1203</v>
      </c>
    </row>
    <row r="678" spans="1:7" ht="86.4" x14ac:dyDescent="0.3">
      <c r="A678" s="60" t="s">
        <v>1185</v>
      </c>
      <c r="B678" s="66" t="s">
        <v>1196</v>
      </c>
      <c r="C678" s="66" t="s">
        <v>1197</v>
      </c>
      <c r="D678" s="67">
        <v>175000</v>
      </c>
      <c r="E678" s="66">
        <v>4</v>
      </c>
      <c r="F678" s="66">
        <v>0</v>
      </c>
      <c r="G678" s="66" t="s">
        <v>1204</v>
      </c>
    </row>
    <row r="679" spans="1:7" ht="100.8" x14ac:dyDescent="0.3">
      <c r="A679" s="60" t="s">
        <v>1185</v>
      </c>
      <c r="B679" s="66" t="s">
        <v>1198</v>
      </c>
      <c r="C679" s="66" t="s">
        <v>1199</v>
      </c>
      <c r="D679" s="68">
        <v>1900000</v>
      </c>
      <c r="E679" s="66">
        <v>12</v>
      </c>
      <c r="F679" s="66">
        <v>0</v>
      </c>
      <c r="G679" s="66" t="s">
        <v>1205</v>
      </c>
    </row>
    <row r="680" spans="1:7" x14ac:dyDescent="0.3">
      <c r="A680" s="41" t="s">
        <v>931</v>
      </c>
      <c r="B680" s="41"/>
      <c r="C680" s="42"/>
      <c r="D680" s="43">
        <f>SUM(D4:D679)</f>
        <v>6086055703</v>
      </c>
      <c r="E680" s="42">
        <f>SUM(E4:E679)</f>
        <v>66839.181556999974</v>
      </c>
      <c r="F680" s="42">
        <f>SUM(F4:F679)</f>
        <v>2190.7285714285713</v>
      </c>
      <c r="G680" s="62"/>
    </row>
  </sheetData>
  <mergeCells count="7">
    <mergeCell ref="A1:F1"/>
    <mergeCell ref="G73:G74"/>
    <mergeCell ref="B73:B74"/>
    <mergeCell ref="C73:C74"/>
    <mergeCell ref="D73:D74"/>
    <mergeCell ref="E73:E74"/>
    <mergeCell ref="F73:F74"/>
  </mergeCells>
  <dataValidations count="1">
    <dataValidation type="decimal" allowBlank="1" showInputMessage="1" showErrorMessage="1" errorTitle="Numeric Only" error="Enter only numeric values (no text)." sqref="D135:D142" xr:uid="{78B2184E-1E9F-4B1A-8FF8-113D73F0BC59}">
      <formula1>0</formula1>
      <formula2>500000000</formula2>
    </dataValidation>
  </dataValidation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Keylon</dc:creator>
  <cp:lastModifiedBy>Rachel Keylon</cp:lastModifiedBy>
  <dcterms:created xsi:type="dcterms:W3CDTF">2021-03-11T19:06:48Z</dcterms:created>
  <dcterms:modified xsi:type="dcterms:W3CDTF">2021-05-25T17:01:11Z</dcterms:modified>
</cp:coreProperties>
</file>